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30" windowWidth="19440" windowHeight="4830" tabRatio="205" activeTab="0"/>
  </bookViews>
  <sheets>
    <sheet name="TOTAL FLA-FF 2015 " sheetId="1" r:id="rId1"/>
  </sheets>
  <definedNames>
    <definedName name="_xlnm.Print_Area" localSheetId="0">'TOTAL FLA-FF 2015 '!$B$1:$Z$114</definedName>
    <definedName name="_xlnm.Print_Titles" localSheetId="0">'TOTAL FLA-FF 2015 '!$4:$6</definedName>
  </definedNames>
  <calcPr fullCalcOnLoad="1"/>
</workbook>
</file>

<file path=xl/sharedStrings.xml><?xml version="1.0" encoding="utf-8"?>
<sst xmlns="http://schemas.openxmlformats.org/spreadsheetml/2006/main" count="153" uniqueCount="60">
  <si>
    <t>CC.AA</t>
  </si>
  <si>
    <t>Conciertos sanitarios</t>
  </si>
  <si>
    <t xml:space="preserve">Conciertos educativos </t>
  </si>
  <si>
    <t>Conciertos  servicios sociales</t>
  </si>
  <si>
    <t>Convenios con farmacias</t>
  </si>
  <si>
    <t>Contratos de obras, suministros y servicios y resto LCAP</t>
  </si>
  <si>
    <t>Colegios de abogados y procuradores</t>
  </si>
  <si>
    <t>Encomiendas de gestión</t>
  </si>
  <si>
    <t>Subvenciones marco contratación pública</t>
  </si>
  <si>
    <t>Subvenciones cofinanciadas</t>
  </si>
  <si>
    <t>Resto convenios</t>
  </si>
  <si>
    <t>Otras operaciones computan morosidad</t>
  </si>
  <si>
    <t>Andalucía</t>
  </si>
  <si>
    <t>Baleares</t>
  </si>
  <si>
    <t>Canarias</t>
  </si>
  <si>
    <t>Cantabria</t>
  </si>
  <si>
    <t>Castilla - La Mancha</t>
  </si>
  <si>
    <t>Cataluña</t>
  </si>
  <si>
    <t>Murcia</t>
  </si>
  <si>
    <t>C. Valenciana</t>
  </si>
  <si>
    <t>TOTAL CCAA</t>
  </si>
  <si>
    <t>Mes</t>
  </si>
  <si>
    <t>Pago a Proveedores (1)</t>
  </si>
  <si>
    <t>Subvenciones dependencia (2)</t>
  </si>
  <si>
    <t>Subvenciones o transferencias a EE.LL (3)</t>
  </si>
  <si>
    <t>Subvenciones o transferencias a Universidades (4)</t>
  </si>
  <si>
    <t>Otras categorías
(5)</t>
  </si>
  <si>
    <t>Total importe proveedores y otros (1+2+3+4+5)</t>
  </si>
  <si>
    <t>TOTAL</t>
  </si>
  <si>
    <t xml:space="preserve"> </t>
  </si>
  <si>
    <t xml:space="preserve">                                                                  Miles de euros</t>
  </si>
  <si>
    <t>Concesiones Administrativas</t>
  </si>
  <si>
    <t>Extremadura</t>
  </si>
  <si>
    <t xml:space="preserve">                                                                                                       CUANTÍAS RECIBIDAS  DEL FONDO DE LIQUIDEZ AUTONÓMICO 2015 Y FACILIDAD FINANCIERA 2015</t>
  </si>
  <si>
    <t>Aragón</t>
  </si>
  <si>
    <t>Castilla y León</t>
  </si>
  <si>
    <t>La Rioja</t>
  </si>
  <si>
    <t>Asturias</t>
  </si>
  <si>
    <t>TOTAL CCAA FLA</t>
  </si>
  <si>
    <t>TOTAL CCAA Facilidad Financiera</t>
  </si>
  <si>
    <t>Galicia</t>
  </si>
  <si>
    <t>Marzo (**)</t>
  </si>
  <si>
    <t xml:space="preserve">Pago de
 intereses 
</t>
  </si>
  <si>
    <t>Pagos directos a terceros distintos de vencimientos e intereses</t>
  </si>
  <si>
    <t>Marzo (**)  Incluye las mensualidades de enero, febrero y marzo de los tramos de liquidaciones negativas, déficit (Objetivo 2015) y tramo destinado a desviaciones de años anteriores a 2014. Estos importes se han propuesto en marzo y pagado a comienzos de abril</t>
  </si>
  <si>
    <t>Abril</t>
  </si>
  <si>
    <t>Total</t>
  </si>
  <si>
    <t>Mayo</t>
  </si>
  <si>
    <t>Junio</t>
  </si>
  <si>
    <t>Liquidaciones negativas 2008 - 2009*</t>
  </si>
  <si>
    <t>Vencimientos</t>
  </si>
  <si>
    <t xml:space="preserve">* En esta columna se incluye el importe destinado a financiar la devolución de las liquidaciones negativas 2008-2009 que se abona directamente a CCAA., por no tener que destinar dicho importe a proveedores o EELL. Para el resto de CCAA, el importe que financia la devolución de las liquidaciones negativas figura en los pagos directos a terceros distintos de vencimientos e intereses, </t>
  </si>
  <si>
    <t>dependiendo de los conceptos que se hayan financiado con cargo a dichos importes.</t>
  </si>
  <si>
    <t>Julio</t>
  </si>
  <si>
    <t>LIQUID. NEGATIVAS 2013</t>
  </si>
  <si>
    <t xml:space="preserve">Liquidaciones negativas 2013
</t>
  </si>
  <si>
    <t>Agosto</t>
  </si>
  <si>
    <t>Madrid</t>
  </si>
  <si>
    <t>Financiación del déficit  Objetivo 2015 (abonado directamente a la CCAA)</t>
  </si>
  <si>
    <t>Datos a fecha: 31-08-2015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</si>
</sst>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left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4" fontId="2" fillId="34" borderId="19" xfId="0" applyNumberFormat="1" applyFont="1" applyFill="1" applyBorder="1" applyAlignment="1">
      <alignment horizontal="center" vertical="center"/>
    </xf>
    <xf numFmtId="4" fontId="2" fillId="35" borderId="20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35" borderId="19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4" fontId="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 quotePrefix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29"/>
  <sheetViews>
    <sheetView tabSelected="1" zoomScaleSheetLayoutView="70" zoomScalePageLayoutView="0" workbookViewId="0" topLeftCell="A100">
      <selection activeCell="Z3" sqref="Z3"/>
    </sheetView>
  </sheetViews>
  <sheetFormatPr defaultColWidth="12.00390625" defaultRowHeight="15"/>
  <cols>
    <col min="1" max="1" width="2.57421875" style="2" customWidth="1"/>
    <col min="2" max="2" width="20.00390625" style="2" customWidth="1"/>
    <col min="3" max="3" width="19.140625" style="1" customWidth="1"/>
    <col min="4" max="5" width="17.421875" style="1" customWidth="1"/>
    <col min="6" max="7" width="15.28125" style="2" customWidth="1"/>
    <col min="8" max="8" width="17.421875" style="1" customWidth="1"/>
    <col min="9" max="9" width="19.140625" style="2" customWidth="1"/>
    <col min="10" max="12" width="12.00390625" style="2" customWidth="1"/>
    <col min="13" max="13" width="14.57421875" style="2" customWidth="1"/>
    <col min="14" max="20" width="12.57421875" style="2" customWidth="1"/>
    <col min="21" max="22" width="12.421875" style="2" customWidth="1"/>
    <col min="23" max="23" width="14.00390625" style="2" customWidth="1"/>
    <col min="24" max="24" width="12.421875" style="2" customWidth="1"/>
    <col min="25" max="25" width="13.57421875" style="2" customWidth="1"/>
    <col min="26" max="26" width="14.00390625" style="2" customWidth="1"/>
    <col min="27" max="27" width="10.00390625" style="2" customWidth="1"/>
    <col min="28" max="28" width="14.00390625" style="2" customWidth="1"/>
    <col min="29" max="253" width="9.140625" style="2" customWidth="1"/>
    <col min="254" max="254" width="2.57421875" style="2" customWidth="1"/>
    <col min="255" max="255" width="16.00390625" style="2" customWidth="1"/>
    <col min="256" max="16384" width="15.28125" style="2" customWidth="1"/>
  </cols>
  <sheetData>
    <row r="1" spans="4:26" ht="23.25" customHeight="1">
      <c r="D1" s="4"/>
      <c r="E1" s="4"/>
      <c r="F1" s="5"/>
      <c r="G1" s="5"/>
      <c r="H1" s="4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  <c r="V1" s="7"/>
      <c r="W1" s="7"/>
      <c r="X1" s="7"/>
      <c r="Z1" s="8"/>
    </row>
    <row r="2" spans="2:23" ht="15" customHeight="1">
      <c r="B2" s="8" t="s">
        <v>33</v>
      </c>
      <c r="C2" s="8"/>
      <c r="D2" s="14"/>
      <c r="E2" s="14"/>
      <c r="F2" s="14"/>
      <c r="G2" s="14"/>
      <c r="H2" s="14"/>
      <c r="I2" s="14"/>
      <c r="J2" s="14"/>
      <c r="K2" s="14"/>
      <c r="L2" s="14"/>
      <c r="N2" s="14"/>
      <c r="O2" s="14"/>
      <c r="P2" s="14"/>
      <c r="Q2" s="8"/>
      <c r="R2" s="8"/>
      <c r="S2" s="8"/>
      <c r="T2" s="8"/>
      <c r="U2" s="8"/>
      <c r="V2" s="8"/>
      <c r="W2" s="8"/>
    </row>
    <row r="3" spans="2:26" ht="15" customHeight="1" thickBot="1">
      <c r="B3" s="61" t="s">
        <v>59</v>
      </c>
      <c r="C3" s="61"/>
      <c r="D3" s="15"/>
      <c r="E3" s="15"/>
      <c r="F3" s="15"/>
      <c r="G3" s="15"/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 t="s">
        <v>29</v>
      </c>
      <c r="Z3" s="9" t="s">
        <v>30</v>
      </c>
    </row>
    <row r="4" spans="2:26" ht="18.75" customHeight="1" thickBot="1">
      <c r="B4" s="62" t="s">
        <v>0</v>
      </c>
      <c r="C4" s="47" t="s">
        <v>21</v>
      </c>
      <c r="D4" s="47" t="s">
        <v>50</v>
      </c>
      <c r="E4" s="47" t="s">
        <v>49</v>
      </c>
      <c r="F4" s="47" t="s">
        <v>42</v>
      </c>
      <c r="G4" s="47" t="s">
        <v>55</v>
      </c>
      <c r="H4" s="47" t="s">
        <v>58</v>
      </c>
      <c r="I4" s="52" t="s">
        <v>43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47" t="s">
        <v>27</v>
      </c>
      <c r="Z4" s="47" t="s">
        <v>28</v>
      </c>
    </row>
    <row r="5" spans="2:27" ht="39" customHeight="1" thickBot="1">
      <c r="B5" s="63"/>
      <c r="C5" s="48"/>
      <c r="D5" s="48"/>
      <c r="E5" s="48"/>
      <c r="F5" s="48"/>
      <c r="G5" s="48" t="s">
        <v>54</v>
      </c>
      <c r="H5" s="48"/>
      <c r="I5" s="52" t="s">
        <v>22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47" t="s">
        <v>23</v>
      </c>
      <c r="V5" s="47" t="s">
        <v>24</v>
      </c>
      <c r="W5" s="47" t="s">
        <v>25</v>
      </c>
      <c r="X5" s="47" t="s">
        <v>26</v>
      </c>
      <c r="Y5" s="48"/>
      <c r="Z5" s="50"/>
      <c r="AA5" s="10"/>
    </row>
    <row r="6" spans="2:27" ht="47.25" customHeight="1" thickBot="1">
      <c r="B6" s="64"/>
      <c r="C6" s="49"/>
      <c r="D6" s="49"/>
      <c r="E6" s="49"/>
      <c r="F6" s="49"/>
      <c r="G6" s="49"/>
      <c r="H6" s="49"/>
      <c r="I6" s="25" t="s">
        <v>1</v>
      </c>
      <c r="J6" s="26" t="s">
        <v>2</v>
      </c>
      <c r="K6" s="26" t="s">
        <v>3</v>
      </c>
      <c r="L6" s="26" t="s">
        <v>4</v>
      </c>
      <c r="M6" s="26" t="s">
        <v>5</v>
      </c>
      <c r="N6" s="26" t="s">
        <v>31</v>
      </c>
      <c r="O6" s="26" t="s">
        <v>6</v>
      </c>
      <c r="P6" s="26" t="s">
        <v>7</v>
      </c>
      <c r="Q6" s="26" t="s">
        <v>8</v>
      </c>
      <c r="R6" s="26" t="s">
        <v>9</v>
      </c>
      <c r="S6" s="27" t="s">
        <v>10</v>
      </c>
      <c r="T6" s="27" t="s">
        <v>11</v>
      </c>
      <c r="U6" s="49"/>
      <c r="V6" s="49"/>
      <c r="W6" s="49"/>
      <c r="X6" s="49"/>
      <c r="Y6" s="49"/>
      <c r="Z6" s="51"/>
      <c r="AA6" s="3"/>
    </row>
    <row r="7" spans="2:29" ht="15" customHeight="1">
      <c r="B7" s="17" t="s">
        <v>15</v>
      </c>
      <c r="C7" s="23" t="s">
        <v>41</v>
      </c>
      <c r="D7" s="11">
        <v>20560.66</v>
      </c>
      <c r="E7" s="23">
        <v>4778.9865</v>
      </c>
      <c r="F7" s="23"/>
      <c r="G7" s="30"/>
      <c r="H7" s="30"/>
      <c r="I7" s="11">
        <v>1089.62188</v>
      </c>
      <c r="J7" s="11">
        <v>0</v>
      </c>
      <c r="K7" s="11">
        <v>1.5276800000000001</v>
      </c>
      <c r="L7" s="11">
        <v>0</v>
      </c>
      <c r="M7" s="11">
        <v>19781.324829999998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32">
        <f>SUM(I7:X7)</f>
        <v>20872.474389999996</v>
      </c>
      <c r="Z7" s="39">
        <f>D7+E7+F7+G7+H7+Y7</f>
        <v>46212.12088999999</v>
      </c>
      <c r="AA7" s="3"/>
      <c r="AB7" s="3"/>
      <c r="AC7" s="3"/>
    </row>
    <row r="8" spans="2:29" ht="15" customHeight="1">
      <c r="B8" s="17"/>
      <c r="C8" s="23" t="s">
        <v>45</v>
      </c>
      <c r="D8" s="11">
        <v>1600</v>
      </c>
      <c r="E8" s="23">
        <v>1592.9955</v>
      </c>
      <c r="F8" s="23">
        <v>216</v>
      </c>
      <c r="G8" s="30"/>
      <c r="H8" s="30"/>
      <c r="I8" s="11">
        <v>5.47658</v>
      </c>
      <c r="J8" s="11">
        <v>0</v>
      </c>
      <c r="K8" s="11">
        <v>0</v>
      </c>
      <c r="L8" s="11">
        <v>0</v>
      </c>
      <c r="M8" s="11">
        <v>7254.21883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32">
        <f>SUM(I8:X8)</f>
        <v>7259.695409999999</v>
      </c>
      <c r="Z8" s="32">
        <f aca="true" t="shared" si="0" ref="Z8:Z39">D8+E8+F8+G8+H8+Y8</f>
        <v>10668.69091</v>
      </c>
      <c r="AA8" s="3"/>
      <c r="AB8" s="3"/>
      <c r="AC8" s="3"/>
    </row>
    <row r="9" spans="2:29" ht="15" customHeight="1">
      <c r="B9" s="17"/>
      <c r="C9" s="23" t="s">
        <v>47</v>
      </c>
      <c r="D9" s="11">
        <v>10000</v>
      </c>
      <c r="E9" s="23"/>
      <c r="F9" s="23"/>
      <c r="G9" s="30"/>
      <c r="H9" s="30"/>
      <c r="I9" s="11">
        <v>345.07709</v>
      </c>
      <c r="J9" s="11">
        <v>0</v>
      </c>
      <c r="K9" s="11">
        <v>0</v>
      </c>
      <c r="L9" s="11">
        <v>0</v>
      </c>
      <c r="M9" s="11">
        <v>8451.425029999999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32">
        <f>SUM(I9:X9)</f>
        <v>8796.50212</v>
      </c>
      <c r="Z9" s="32">
        <f t="shared" si="0"/>
        <v>18796.502119999997</v>
      </c>
      <c r="AA9" s="3"/>
      <c r="AB9" s="3"/>
      <c r="AC9" s="3"/>
    </row>
    <row r="10" spans="2:29" ht="15" customHeight="1">
      <c r="B10" s="17"/>
      <c r="C10" s="23" t="s">
        <v>48</v>
      </c>
      <c r="D10" s="11">
        <v>113087.5</v>
      </c>
      <c r="E10" s="23"/>
      <c r="F10" s="23"/>
      <c r="G10" s="30"/>
      <c r="H10" s="30"/>
      <c r="I10" s="11">
        <v>6.984</v>
      </c>
      <c r="J10" s="11">
        <v>0</v>
      </c>
      <c r="K10" s="11">
        <v>0</v>
      </c>
      <c r="L10" s="11">
        <v>0</v>
      </c>
      <c r="M10" s="11">
        <v>8845.33839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32">
        <f>SUM(I10:X10)</f>
        <v>8852.322390000001</v>
      </c>
      <c r="Z10" s="32">
        <f t="shared" si="0"/>
        <v>121939.82239</v>
      </c>
      <c r="AA10" s="3"/>
      <c r="AB10" s="3"/>
      <c r="AC10" s="3"/>
    </row>
    <row r="11" spans="2:29" ht="15" customHeight="1">
      <c r="B11" s="17"/>
      <c r="C11" s="23" t="s">
        <v>53</v>
      </c>
      <c r="D11" s="11">
        <v>37523.87931</v>
      </c>
      <c r="E11" s="23"/>
      <c r="F11" s="23">
        <v>1028.18286</v>
      </c>
      <c r="G11" s="30"/>
      <c r="H11" s="30"/>
      <c r="I11" s="11">
        <v>931.89496</v>
      </c>
      <c r="J11" s="11">
        <v>0</v>
      </c>
      <c r="K11" s="11">
        <v>0</v>
      </c>
      <c r="L11" s="11">
        <v>0</v>
      </c>
      <c r="M11" s="11">
        <v>7902.30814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32">
        <f>SUM(I11:X11)</f>
        <v>8834.2031</v>
      </c>
      <c r="Z11" s="32">
        <f t="shared" si="0"/>
        <v>47386.265269999996</v>
      </c>
      <c r="AA11" s="3"/>
      <c r="AB11" s="3"/>
      <c r="AC11" s="3"/>
    </row>
    <row r="12" spans="2:29" ht="15" customHeight="1">
      <c r="B12" s="17"/>
      <c r="C12" s="23" t="s">
        <v>56</v>
      </c>
      <c r="D12" s="11"/>
      <c r="E12" s="23"/>
      <c r="F12" s="23"/>
      <c r="G12" s="30"/>
      <c r="H12" s="3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2">
        <v>8847.94124</v>
      </c>
      <c r="Z12" s="32">
        <f>D12+E12+F12+G12+H12+Y12</f>
        <v>8847.94124</v>
      </c>
      <c r="AA12" s="3"/>
      <c r="AB12" s="3"/>
      <c r="AC12" s="3"/>
    </row>
    <row r="13" spans="2:29" ht="15" customHeight="1">
      <c r="B13" s="17"/>
      <c r="C13" s="23" t="s">
        <v>46</v>
      </c>
      <c r="D13" s="11">
        <f>SUM(D7:D12)</f>
        <v>182772.03931</v>
      </c>
      <c r="E13" s="11">
        <f aca="true" t="shared" si="1" ref="E13:Z13">SUM(E7:E12)</f>
        <v>6371.982</v>
      </c>
      <c r="F13" s="11">
        <f t="shared" si="1"/>
        <v>1244.18286</v>
      </c>
      <c r="G13" s="30"/>
      <c r="H13" s="30"/>
      <c r="I13" s="11">
        <f t="shared" si="1"/>
        <v>2379.05451</v>
      </c>
      <c r="J13" s="11">
        <f t="shared" si="1"/>
        <v>0</v>
      </c>
      <c r="K13" s="11">
        <f t="shared" si="1"/>
        <v>1.5276800000000001</v>
      </c>
      <c r="L13" s="11">
        <f t="shared" si="1"/>
        <v>0</v>
      </c>
      <c r="M13" s="11">
        <f t="shared" si="1"/>
        <v>52234.61522</v>
      </c>
      <c r="N13" s="11">
        <f t="shared" si="1"/>
        <v>0</v>
      </c>
      <c r="O13" s="11">
        <f t="shared" si="1"/>
        <v>0</v>
      </c>
      <c r="P13" s="11">
        <f t="shared" si="1"/>
        <v>0</v>
      </c>
      <c r="Q13" s="11">
        <f t="shared" si="1"/>
        <v>0</v>
      </c>
      <c r="R13" s="11">
        <f t="shared" si="1"/>
        <v>0</v>
      </c>
      <c r="S13" s="11">
        <f t="shared" si="1"/>
        <v>0</v>
      </c>
      <c r="T13" s="11">
        <f t="shared" si="1"/>
        <v>0</v>
      </c>
      <c r="U13" s="11">
        <f t="shared" si="1"/>
        <v>0</v>
      </c>
      <c r="V13" s="11">
        <f t="shared" si="1"/>
        <v>0</v>
      </c>
      <c r="W13" s="11">
        <f t="shared" si="1"/>
        <v>0</v>
      </c>
      <c r="X13" s="11">
        <f t="shared" si="1"/>
        <v>0</v>
      </c>
      <c r="Y13" s="32">
        <f t="shared" si="1"/>
        <v>63463.13864999999</v>
      </c>
      <c r="Z13" s="32">
        <f t="shared" si="1"/>
        <v>253851.34281999996</v>
      </c>
      <c r="AA13" s="3"/>
      <c r="AB13" s="3"/>
      <c r="AC13" s="3"/>
    </row>
    <row r="14" spans="2:29" ht="15" customHeight="1">
      <c r="B14" s="17" t="s">
        <v>16</v>
      </c>
      <c r="C14" s="23" t="s">
        <v>41</v>
      </c>
      <c r="D14" s="11">
        <v>31684.5528674661</v>
      </c>
      <c r="E14" s="23"/>
      <c r="F14" s="23">
        <v>161.875</v>
      </c>
      <c r="G14" s="30"/>
      <c r="H14" s="30"/>
      <c r="I14" s="11">
        <v>19405.47766</v>
      </c>
      <c r="J14" s="11">
        <v>0</v>
      </c>
      <c r="K14" s="11">
        <v>426.58892</v>
      </c>
      <c r="L14" s="11">
        <v>0</v>
      </c>
      <c r="M14" s="11">
        <v>92670.86340999999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32">
        <f aca="true" t="shared" si="2" ref="Y14:Y38">SUM(I14:X14)</f>
        <v>112502.92998999999</v>
      </c>
      <c r="Z14" s="32">
        <f t="shared" si="0"/>
        <v>144349.3578574661</v>
      </c>
      <c r="AA14" s="3"/>
      <c r="AB14" s="3"/>
      <c r="AC14" s="3"/>
    </row>
    <row r="15" spans="2:29" ht="15" customHeight="1">
      <c r="B15" s="17"/>
      <c r="C15" s="23" t="s">
        <v>45</v>
      </c>
      <c r="D15" s="11">
        <v>81404.9992272727</v>
      </c>
      <c r="E15" s="23"/>
      <c r="F15" s="23">
        <v>5715.06687666667</v>
      </c>
      <c r="G15" s="30"/>
      <c r="H15" s="30"/>
      <c r="I15" s="11">
        <v>6923.2828500000005</v>
      </c>
      <c r="J15" s="11">
        <v>0</v>
      </c>
      <c r="K15" s="11">
        <v>2902.55653</v>
      </c>
      <c r="L15" s="11">
        <v>0</v>
      </c>
      <c r="M15" s="11">
        <v>23907.92085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32">
        <f t="shared" si="2"/>
        <v>33733.76023</v>
      </c>
      <c r="Z15" s="32">
        <f t="shared" si="0"/>
        <v>120853.82633393936</v>
      </c>
      <c r="AA15" s="3"/>
      <c r="AB15" s="3"/>
      <c r="AC15" s="3"/>
    </row>
    <row r="16" spans="2:29" ht="15" customHeight="1">
      <c r="B16" s="17"/>
      <c r="C16" s="23" t="s">
        <v>47</v>
      </c>
      <c r="D16" s="11">
        <v>12694.5992</v>
      </c>
      <c r="E16" s="23"/>
      <c r="F16" s="23">
        <v>3145.6316045285</v>
      </c>
      <c r="G16" s="30"/>
      <c r="H16" s="30"/>
      <c r="I16" s="11">
        <v>6354.2801</v>
      </c>
      <c r="J16" s="11">
        <v>0</v>
      </c>
      <c r="K16" s="11">
        <v>8377.69169</v>
      </c>
      <c r="L16" s="11">
        <v>0</v>
      </c>
      <c r="M16" s="11">
        <v>29103.038170000003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32">
        <f t="shared" si="2"/>
        <v>43835.00996</v>
      </c>
      <c r="Z16" s="32">
        <f t="shared" si="0"/>
        <v>59675.240764528506</v>
      </c>
      <c r="AA16" s="3"/>
      <c r="AB16" s="3"/>
      <c r="AC16" s="3"/>
    </row>
    <row r="17" spans="2:29" ht="15" customHeight="1">
      <c r="B17" s="17"/>
      <c r="C17" s="23" t="s">
        <v>48</v>
      </c>
      <c r="D17" s="11">
        <v>25999.63</v>
      </c>
      <c r="E17" s="23"/>
      <c r="F17" s="23">
        <v>1362.64</v>
      </c>
      <c r="G17" s="30"/>
      <c r="H17" s="30"/>
      <c r="I17" s="11">
        <v>7275.60893</v>
      </c>
      <c r="J17" s="11">
        <v>0</v>
      </c>
      <c r="K17" s="11">
        <v>4296.237279999999</v>
      </c>
      <c r="L17" s="11">
        <v>0</v>
      </c>
      <c r="M17" s="11">
        <v>26738.775520000003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32">
        <f t="shared" si="2"/>
        <v>38310.62173</v>
      </c>
      <c r="Z17" s="32">
        <f t="shared" si="0"/>
        <v>65672.89173</v>
      </c>
      <c r="AA17" s="3"/>
      <c r="AB17" s="3"/>
      <c r="AC17" s="3"/>
    </row>
    <row r="18" spans="2:29" ht="15" customHeight="1">
      <c r="B18" s="17"/>
      <c r="C18" s="23" t="s">
        <v>53</v>
      </c>
      <c r="D18" s="11">
        <v>21616.0830590909</v>
      </c>
      <c r="E18" s="23"/>
      <c r="F18" s="23">
        <v>1502.53527</v>
      </c>
      <c r="G18" s="30"/>
      <c r="H18" s="30"/>
      <c r="I18" s="11">
        <v>639.35836</v>
      </c>
      <c r="J18" s="11">
        <v>0</v>
      </c>
      <c r="K18" s="11">
        <v>4939.23468</v>
      </c>
      <c r="L18" s="11">
        <v>0</v>
      </c>
      <c r="M18" s="11">
        <v>18869.07642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32">
        <f>SUM(I18:X18)</f>
        <v>24447.66946</v>
      </c>
      <c r="Z18" s="32">
        <f t="shared" si="0"/>
        <v>47566.2877890909</v>
      </c>
      <c r="AA18" s="3"/>
      <c r="AB18" s="3"/>
      <c r="AC18" s="3"/>
    </row>
    <row r="19" spans="2:29" ht="15" customHeight="1">
      <c r="B19" s="17"/>
      <c r="C19" s="23" t="s">
        <v>56</v>
      </c>
      <c r="D19" s="11">
        <v>496.88255</v>
      </c>
      <c r="E19" s="23"/>
      <c r="F19" s="23">
        <v>30.14634</v>
      </c>
      <c r="G19" s="30"/>
      <c r="H19" s="3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32">
        <v>24452.73776</v>
      </c>
      <c r="Z19" s="32">
        <f>D19+E19+F19+G19+H19+Y19</f>
        <v>24979.76665</v>
      </c>
      <c r="AA19" s="3"/>
      <c r="AB19" s="3"/>
      <c r="AC19" s="3"/>
    </row>
    <row r="20" spans="2:29" ht="15" customHeight="1">
      <c r="B20" s="17"/>
      <c r="C20" s="23" t="s">
        <v>46</v>
      </c>
      <c r="D20" s="11">
        <f>SUM(D14:D19)</f>
        <v>173896.74690382968</v>
      </c>
      <c r="E20" s="11"/>
      <c r="F20" s="11">
        <f aca="true" t="shared" si="3" ref="F20:Z20">SUM(F14:F19)</f>
        <v>11917.895091195169</v>
      </c>
      <c r="G20" s="30"/>
      <c r="H20" s="30"/>
      <c r="I20" s="11">
        <f t="shared" si="3"/>
        <v>40598.0079</v>
      </c>
      <c r="J20" s="11">
        <f t="shared" si="3"/>
        <v>0</v>
      </c>
      <c r="K20" s="11">
        <f t="shared" si="3"/>
        <v>20942.3091</v>
      </c>
      <c r="L20" s="11">
        <f t="shared" si="3"/>
        <v>0</v>
      </c>
      <c r="M20" s="11">
        <f t="shared" si="3"/>
        <v>191289.67437</v>
      </c>
      <c r="N20" s="11">
        <f t="shared" si="3"/>
        <v>0</v>
      </c>
      <c r="O20" s="11">
        <f t="shared" si="3"/>
        <v>0</v>
      </c>
      <c r="P20" s="11">
        <f t="shared" si="3"/>
        <v>0</v>
      </c>
      <c r="Q20" s="11">
        <f t="shared" si="3"/>
        <v>0</v>
      </c>
      <c r="R20" s="11">
        <f t="shared" si="3"/>
        <v>0</v>
      </c>
      <c r="S20" s="11">
        <f t="shared" si="3"/>
        <v>0</v>
      </c>
      <c r="T20" s="11">
        <f t="shared" si="3"/>
        <v>0</v>
      </c>
      <c r="U20" s="11">
        <f t="shared" si="3"/>
        <v>0</v>
      </c>
      <c r="V20" s="11">
        <f t="shared" si="3"/>
        <v>0</v>
      </c>
      <c r="W20" s="11">
        <f t="shared" si="3"/>
        <v>0</v>
      </c>
      <c r="X20" s="11">
        <f t="shared" si="3"/>
        <v>0</v>
      </c>
      <c r="Y20" s="32">
        <f t="shared" si="3"/>
        <v>277282.72913</v>
      </c>
      <c r="Z20" s="32">
        <f t="shared" si="3"/>
        <v>463097.37112502486</v>
      </c>
      <c r="AA20" s="3"/>
      <c r="AB20" s="3"/>
      <c r="AC20" s="3"/>
    </row>
    <row r="21" spans="2:29" ht="15" customHeight="1">
      <c r="B21" s="17" t="s">
        <v>17</v>
      </c>
      <c r="C21" s="23" t="s">
        <v>41</v>
      </c>
      <c r="D21" s="11">
        <v>832472.106673724</v>
      </c>
      <c r="E21" s="23"/>
      <c r="F21" s="23">
        <v>10856.15485</v>
      </c>
      <c r="G21" s="30"/>
      <c r="H21" s="30"/>
      <c r="I21" s="11">
        <v>304384.79582</v>
      </c>
      <c r="J21" s="11">
        <v>0</v>
      </c>
      <c r="K21" s="11">
        <v>0</v>
      </c>
      <c r="L21" s="11">
        <v>226766.1669</v>
      </c>
      <c r="M21" s="11">
        <v>342492.73305</v>
      </c>
      <c r="N21" s="11">
        <v>23557.5236</v>
      </c>
      <c r="O21" s="11">
        <v>472.2395</v>
      </c>
      <c r="P21" s="11">
        <v>0</v>
      </c>
      <c r="Q21" s="11">
        <v>0</v>
      </c>
      <c r="R21" s="11">
        <v>0</v>
      </c>
      <c r="S21" s="11">
        <v>0</v>
      </c>
      <c r="T21" s="11">
        <v>679.38434</v>
      </c>
      <c r="U21" s="11">
        <v>0</v>
      </c>
      <c r="V21" s="11">
        <v>15613.31784</v>
      </c>
      <c r="W21" s="11">
        <v>0</v>
      </c>
      <c r="X21" s="11">
        <v>0</v>
      </c>
      <c r="Y21" s="32">
        <f t="shared" si="2"/>
        <v>913966.1610499999</v>
      </c>
      <c r="Z21" s="32">
        <f t="shared" si="0"/>
        <v>1757294.4225737238</v>
      </c>
      <c r="AA21" s="3"/>
      <c r="AB21" s="3"/>
      <c r="AC21" s="3"/>
    </row>
    <row r="22" spans="2:29" ht="15" customHeight="1">
      <c r="B22" s="17"/>
      <c r="C22" s="23" t="s">
        <v>45</v>
      </c>
      <c r="D22" s="11">
        <v>1733300.5884076</v>
      </c>
      <c r="E22" s="23"/>
      <c r="F22" s="23">
        <v>39337.2356</v>
      </c>
      <c r="G22" s="30"/>
      <c r="H22" s="30"/>
      <c r="I22" s="11">
        <v>101944.15074</v>
      </c>
      <c r="J22" s="11">
        <v>0</v>
      </c>
      <c r="K22" s="11">
        <v>0</v>
      </c>
      <c r="L22" s="11">
        <v>0</v>
      </c>
      <c r="M22" s="11">
        <v>5935.48287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5186.2175</v>
      </c>
      <c r="W22" s="11">
        <v>0</v>
      </c>
      <c r="X22" s="11">
        <v>0</v>
      </c>
      <c r="Y22" s="32">
        <f t="shared" si="2"/>
        <v>113065.85110999999</v>
      </c>
      <c r="Z22" s="32">
        <f t="shared" si="0"/>
        <v>1885703.6751176</v>
      </c>
      <c r="AA22" s="3"/>
      <c r="AB22" s="3"/>
      <c r="AC22" s="3"/>
    </row>
    <row r="23" spans="2:29" ht="15" customHeight="1">
      <c r="B23" s="17"/>
      <c r="C23" s="23" t="s">
        <v>47</v>
      </c>
      <c r="D23" s="11">
        <v>157980.010784922</v>
      </c>
      <c r="E23" s="23"/>
      <c r="F23" s="23">
        <v>3238.47344</v>
      </c>
      <c r="G23" s="30"/>
      <c r="H23" s="30"/>
      <c r="I23" s="11">
        <v>0</v>
      </c>
      <c r="J23" s="11">
        <v>0</v>
      </c>
      <c r="K23" s="11">
        <v>0</v>
      </c>
      <c r="L23" s="11">
        <v>101179.10919</v>
      </c>
      <c r="M23" s="11">
        <v>6164.84629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4999.41557</v>
      </c>
      <c r="W23" s="11">
        <v>0</v>
      </c>
      <c r="X23" s="11">
        <v>0</v>
      </c>
      <c r="Y23" s="32">
        <f t="shared" si="2"/>
        <v>112343.37105</v>
      </c>
      <c r="Z23" s="32">
        <f t="shared" si="0"/>
        <v>273561.855274922</v>
      </c>
      <c r="AA23" s="3"/>
      <c r="AB23" s="3"/>
      <c r="AC23" s="3"/>
    </row>
    <row r="24" spans="2:29" ht="15" customHeight="1">
      <c r="B24" s="17"/>
      <c r="C24" s="23" t="s">
        <v>48</v>
      </c>
      <c r="D24" s="11">
        <v>1182351.59951</v>
      </c>
      <c r="E24" s="23"/>
      <c r="F24" s="23">
        <v>62947.95469</v>
      </c>
      <c r="G24" s="30"/>
      <c r="H24" s="30"/>
      <c r="I24" s="11">
        <v>101944.43929000001</v>
      </c>
      <c r="J24" s="11">
        <v>0</v>
      </c>
      <c r="K24" s="11">
        <v>0</v>
      </c>
      <c r="L24" s="11">
        <v>0</v>
      </c>
      <c r="M24" s="11">
        <v>5199.90287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5199.357599999999</v>
      </c>
      <c r="W24" s="11">
        <v>0</v>
      </c>
      <c r="X24" s="11">
        <v>0</v>
      </c>
      <c r="Y24" s="32">
        <f t="shared" si="2"/>
        <v>112343.69976000002</v>
      </c>
      <c r="Z24" s="32">
        <f t="shared" si="0"/>
        <v>1357643.2539600001</v>
      </c>
      <c r="AA24" s="3"/>
      <c r="AB24" s="3"/>
      <c r="AC24" s="3"/>
    </row>
    <row r="25" spans="2:29" ht="15" customHeight="1">
      <c r="B25" s="17"/>
      <c r="C25" s="23" t="s">
        <v>53</v>
      </c>
      <c r="D25" s="11">
        <v>304596.86200114</v>
      </c>
      <c r="E25" s="23"/>
      <c r="F25" s="23">
        <v>7127.41755</v>
      </c>
      <c r="G25" s="30"/>
      <c r="H25" s="30"/>
      <c r="I25" s="11">
        <v>107105.82136999999</v>
      </c>
      <c r="J25" s="11">
        <v>0</v>
      </c>
      <c r="K25" s="11">
        <v>0</v>
      </c>
      <c r="L25" s="11">
        <v>0</v>
      </c>
      <c r="M25" s="11">
        <v>38.2059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5199.68002</v>
      </c>
      <c r="W25" s="11">
        <v>0</v>
      </c>
      <c r="X25" s="11">
        <v>0</v>
      </c>
      <c r="Y25" s="32">
        <f>SUM(I25:X25)</f>
        <v>112343.70728999999</v>
      </c>
      <c r="Z25" s="32">
        <f t="shared" si="0"/>
        <v>424067.98684114</v>
      </c>
      <c r="AA25" s="3"/>
      <c r="AB25" s="3"/>
      <c r="AC25" s="3"/>
    </row>
    <row r="26" spans="2:29" ht="15" customHeight="1">
      <c r="B26" s="17"/>
      <c r="C26" s="23" t="s">
        <v>56</v>
      </c>
      <c r="D26" s="11">
        <v>11460.6872433009</v>
      </c>
      <c r="E26" s="23"/>
      <c r="F26" s="23">
        <v>862.80273</v>
      </c>
      <c r="G26" s="30"/>
      <c r="H26" s="3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32">
        <v>112343.3508</v>
      </c>
      <c r="Z26" s="32">
        <f>D26+E26+F26+G26+H26+Y26</f>
        <v>124666.8407733009</v>
      </c>
      <c r="AA26" s="3"/>
      <c r="AB26" s="3"/>
      <c r="AC26" s="3"/>
    </row>
    <row r="27" spans="2:29" ht="15" customHeight="1">
      <c r="B27" s="17"/>
      <c r="C27" s="23" t="s">
        <v>46</v>
      </c>
      <c r="D27" s="11">
        <f>SUM(D21:D26)</f>
        <v>4222161.854620687</v>
      </c>
      <c r="E27" s="11"/>
      <c r="F27" s="11">
        <f aca="true" t="shared" si="4" ref="F27:Z27">SUM(F21:F26)</f>
        <v>124370.03885999999</v>
      </c>
      <c r="G27" s="30"/>
      <c r="H27" s="30"/>
      <c r="I27" s="11">
        <f t="shared" si="4"/>
        <v>615379.20722</v>
      </c>
      <c r="J27" s="11">
        <f t="shared" si="4"/>
        <v>0</v>
      </c>
      <c r="K27" s="11">
        <f t="shared" si="4"/>
        <v>0</v>
      </c>
      <c r="L27" s="11">
        <f t="shared" si="4"/>
        <v>327945.27609</v>
      </c>
      <c r="M27" s="11">
        <f t="shared" si="4"/>
        <v>359831.17098</v>
      </c>
      <c r="N27" s="11">
        <f t="shared" si="4"/>
        <v>23557.5236</v>
      </c>
      <c r="O27" s="11">
        <f t="shared" si="4"/>
        <v>472.2395</v>
      </c>
      <c r="P27" s="11">
        <f t="shared" si="4"/>
        <v>0</v>
      </c>
      <c r="Q27" s="11">
        <f t="shared" si="4"/>
        <v>0</v>
      </c>
      <c r="R27" s="11">
        <f t="shared" si="4"/>
        <v>0</v>
      </c>
      <c r="S27" s="11">
        <f t="shared" si="4"/>
        <v>0</v>
      </c>
      <c r="T27" s="11">
        <f t="shared" si="4"/>
        <v>679.38434</v>
      </c>
      <c r="U27" s="11">
        <f t="shared" si="4"/>
        <v>0</v>
      </c>
      <c r="V27" s="11">
        <f t="shared" si="4"/>
        <v>36197.98853</v>
      </c>
      <c r="W27" s="11">
        <f t="shared" si="4"/>
        <v>0</v>
      </c>
      <c r="X27" s="11">
        <f t="shared" si="4"/>
        <v>0</v>
      </c>
      <c r="Y27" s="32">
        <f t="shared" si="4"/>
        <v>1476406.1410599998</v>
      </c>
      <c r="Z27" s="32">
        <f t="shared" si="4"/>
        <v>5822938.034540688</v>
      </c>
      <c r="AA27" s="3"/>
      <c r="AB27" s="3"/>
      <c r="AC27" s="3"/>
    </row>
    <row r="28" spans="2:29" ht="15" customHeight="1">
      <c r="B28" s="17" t="s">
        <v>18</v>
      </c>
      <c r="C28" s="23" t="s">
        <v>41</v>
      </c>
      <c r="D28" s="11">
        <v>9903.15788</v>
      </c>
      <c r="E28" s="23"/>
      <c r="F28" s="23"/>
      <c r="G28" s="30"/>
      <c r="H28" s="30"/>
      <c r="I28" s="11">
        <v>0</v>
      </c>
      <c r="J28" s="11">
        <v>0</v>
      </c>
      <c r="K28" s="11">
        <v>0</v>
      </c>
      <c r="L28" s="11">
        <v>27442.373929999998</v>
      </c>
      <c r="M28" s="11">
        <v>103967.10618999999</v>
      </c>
      <c r="N28" s="11">
        <v>136.62982</v>
      </c>
      <c r="O28" s="11">
        <v>0</v>
      </c>
      <c r="P28" s="11">
        <v>2465.53558</v>
      </c>
      <c r="Q28" s="11">
        <v>0</v>
      </c>
      <c r="R28" s="11">
        <v>0</v>
      </c>
      <c r="S28" s="11">
        <v>0</v>
      </c>
      <c r="T28" s="11">
        <v>0</v>
      </c>
      <c r="U28" s="11">
        <v>79.778</v>
      </c>
      <c r="V28" s="11">
        <v>0</v>
      </c>
      <c r="W28" s="11">
        <v>1391.0036</v>
      </c>
      <c r="X28" s="11">
        <v>3511.7526599999997</v>
      </c>
      <c r="Y28" s="32">
        <f t="shared" si="2"/>
        <v>138994.17977999998</v>
      </c>
      <c r="Z28" s="32">
        <f t="shared" si="0"/>
        <v>148897.33766</v>
      </c>
      <c r="AA28" s="3"/>
      <c r="AB28" s="3"/>
      <c r="AC28" s="3"/>
    </row>
    <row r="29" spans="2:29" ht="15" customHeight="1">
      <c r="B29" s="17"/>
      <c r="C29" s="23" t="s">
        <v>45</v>
      </c>
      <c r="D29" s="11">
        <v>33893.3659</v>
      </c>
      <c r="E29" s="23"/>
      <c r="F29" s="23"/>
      <c r="G29" s="30"/>
      <c r="H29" s="30"/>
      <c r="I29" s="11">
        <v>0</v>
      </c>
      <c r="J29" s="11">
        <v>0</v>
      </c>
      <c r="K29" s="11">
        <v>0</v>
      </c>
      <c r="L29" s="11">
        <v>16318.876669999998</v>
      </c>
      <c r="M29" s="11">
        <v>5545.9807599999995</v>
      </c>
      <c r="N29" s="11">
        <v>3.02208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32">
        <f t="shared" si="2"/>
        <v>21867.879509999995</v>
      </c>
      <c r="Z29" s="32">
        <f t="shared" si="0"/>
        <v>55761.24540999999</v>
      </c>
      <c r="AA29" s="3"/>
      <c r="AB29" s="3"/>
      <c r="AC29" s="3"/>
    </row>
    <row r="30" spans="2:29" ht="15" customHeight="1">
      <c r="B30" s="17"/>
      <c r="C30" s="23" t="s">
        <v>47</v>
      </c>
      <c r="D30" s="11">
        <v>50103.9595</v>
      </c>
      <c r="E30" s="23"/>
      <c r="F30" s="23">
        <v>2702.44722</v>
      </c>
      <c r="G30" s="30"/>
      <c r="H30" s="30"/>
      <c r="I30" s="11">
        <v>0</v>
      </c>
      <c r="J30" s="11">
        <v>0</v>
      </c>
      <c r="K30" s="11">
        <v>0</v>
      </c>
      <c r="L30" s="11">
        <v>43488.76556</v>
      </c>
      <c r="M30" s="11">
        <v>172.51925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641.53012</v>
      </c>
      <c r="X30" s="11">
        <v>0</v>
      </c>
      <c r="Y30" s="32">
        <f t="shared" si="2"/>
        <v>44302.81493</v>
      </c>
      <c r="Z30" s="32">
        <f t="shared" si="0"/>
        <v>97109.22164999999</v>
      </c>
      <c r="AA30" s="3"/>
      <c r="AB30" s="3"/>
      <c r="AC30" s="3"/>
    </row>
    <row r="31" spans="2:29" ht="15" customHeight="1">
      <c r="B31" s="17"/>
      <c r="C31" s="23" t="s">
        <v>48</v>
      </c>
      <c r="D31" s="11">
        <v>11763.29466</v>
      </c>
      <c r="E31" s="23"/>
      <c r="F31" s="23">
        <v>537.78</v>
      </c>
      <c r="G31" s="30"/>
      <c r="H31" s="30"/>
      <c r="I31" s="11">
        <v>0</v>
      </c>
      <c r="J31" s="11">
        <v>0</v>
      </c>
      <c r="K31" s="11">
        <v>0</v>
      </c>
      <c r="L31" s="11">
        <v>16318.876669999998</v>
      </c>
      <c r="M31" s="11">
        <v>4.03701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32">
        <f t="shared" si="2"/>
        <v>16322.913679999998</v>
      </c>
      <c r="Z31" s="32">
        <f t="shared" si="0"/>
        <v>28623.988339999996</v>
      </c>
      <c r="AA31" s="3"/>
      <c r="AB31" s="3"/>
      <c r="AC31" s="3"/>
    </row>
    <row r="32" spans="2:29" ht="15" customHeight="1">
      <c r="B32" s="17"/>
      <c r="C32" s="23" t="s">
        <v>53</v>
      </c>
      <c r="D32" s="11">
        <v>93428.19027</v>
      </c>
      <c r="E32" s="23"/>
      <c r="F32" s="23">
        <v>5427.52767</v>
      </c>
      <c r="G32" s="30"/>
      <c r="H32" s="30"/>
      <c r="I32" s="11">
        <v>0</v>
      </c>
      <c r="J32" s="11">
        <v>0</v>
      </c>
      <c r="K32" s="11">
        <v>0</v>
      </c>
      <c r="L32" s="11">
        <v>0</v>
      </c>
      <c r="M32" s="11">
        <v>12495.43043</v>
      </c>
      <c r="N32" s="11">
        <v>3451.19758</v>
      </c>
      <c r="O32" s="11">
        <v>0</v>
      </c>
      <c r="P32" s="11">
        <v>371.94195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32">
        <f>SUM(I32:X32)</f>
        <v>16318.56996</v>
      </c>
      <c r="Z32" s="32">
        <f t="shared" si="0"/>
        <v>115174.2879</v>
      </c>
      <c r="AA32" s="3"/>
      <c r="AB32" s="3"/>
      <c r="AC32" s="3"/>
    </row>
    <row r="33" spans="2:29" ht="15" customHeight="1">
      <c r="B33" s="17"/>
      <c r="C33" s="23" t="s">
        <v>56</v>
      </c>
      <c r="D33" s="11"/>
      <c r="E33" s="23"/>
      <c r="F33" s="23"/>
      <c r="G33" s="30"/>
      <c r="H33" s="3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32">
        <v>16318.8766716667</v>
      </c>
      <c r="Z33" s="32">
        <f>D33+E33+F33+G33+H33+Y33</f>
        <v>16318.8766716667</v>
      </c>
      <c r="AA33" s="3"/>
      <c r="AB33" s="3"/>
      <c r="AC33" s="3"/>
    </row>
    <row r="34" spans="2:29" ht="15" customHeight="1">
      <c r="B34" s="17"/>
      <c r="C34" s="23" t="s">
        <v>46</v>
      </c>
      <c r="D34" s="11">
        <f>SUM(D28:D33)</f>
        <v>199091.96821</v>
      </c>
      <c r="E34" s="11"/>
      <c r="F34" s="11">
        <f aca="true" t="shared" si="5" ref="F34:Z34">SUM(F28:F33)</f>
        <v>8667.75489</v>
      </c>
      <c r="G34" s="30"/>
      <c r="H34" s="30"/>
      <c r="I34" s="11">
        <f t="shared" si="5"/>
        <v>0</v>
      </c>
      <c r="J34" s="11">
        <f t="shared" si="5"/>
        <v>0</v>
      </c>
      <c r="K34" s="11">
        <f t="shared" si="5"/>
        <v>0</v>
      </c>
      <c r="L34" s="11">
        <f t="shared" si="5"/>
        <v>103568.89283</v>
      </c>
      <c r="M34" s="11">
        <f t="shared" si="5"/>
        <v>122185.07363999999</v>
      </c>
      <c r="N34" s="11">
        <f t="shared" si="5"/>
        <v>3590.84948</v>
      </c>
      <c r="O34" s="11">
        <f t="shared" si="5"/>
        <v>0</v>
      </c>
      <c r="P34" s="11">
        <f t="shared" si="5"/>
        <v>2837.47753</v>
      </c>
      <c r="Q34" s="11">
        <f t="shared" si="5"/>
        <v>0</v>
      </c>
      <c r="R34" s="11">
        <f t="shared" si="5"/>
        <v>0</v>
      </c>
      <c r="S34" s="11">
        <f t="shared" si="5"/>
        <v>0</v>
      </c>
      <c r="T34" s="11">
        <f t="shared" si="5"/>
        <v>0</v>
      </c>
      <c r="U34" s="11">
        <f t="shared" si="5"/>
        <v>79.778</v>
      </c>
      <c r="V34" s="11">
        <f t="shared" si="5"/>
        <v>0</v>
      </c>
      <c r="W34" s="11">
        <f t="shared" si="5"/>
        <v>2032.53372</v>
      </c>
      <c r="X34" s="11">
        <f t="shared" si="5"/>
        <v>3511.7526599999997</v>
      </c>
      <c r="Y34" s="32">
        <f t="shared" si="5"/>
        <v>254125.23453166665</v>
      </c>
      <c r="Z34" s="32">
        <f t="shared" si="5"/>
        <v>461884.9576316667</v>
      </c>
      <c r="AA34" s="3"/>
      <c r="AB34" s="3"/>
      <c r="AC34" s="3"/>
    </row>
    <row r="35" spans="2:29" ht="15" customHeight="1">
      <c r="B35" s="17" t="s">
        <v>19</v>
      </c>
      <c r="C35" s="23" t="s">
        <v>41</v>
      </c>
      <c r="D35" s="11">
        <v>599416.03717</v>
      </c>
      <c r="E35" s="23"/>
      <c r="F35" s="23">
        <v>428.72428</v>
      </c>
      <c r="G35" s="30"/>
      <c r="H35" s="30"/>
      <c r="I35" s="11">
        <v>99034.41595000001</v>
      </c>
      <c r="J35" s="11">
        <v>68220.62355</v>
      </c>
      <c r="K35" s="11">
        <v>19025.85746</v>
      </c>
      <c r="L35" s="11">
        <v>102737.38199</v>
      </c>
      <c r="M35" s="11">
        <v>794277.3398400001</v>
      </c>
      <c r="N35" s="11">
        <v>0</v>
      </c>
      <c r="O35" s="11">
        <v>7570.04005</v>
      </c>
      <c r="P35" s="11">
        <v>11545.731890000001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22808.370469999998</v>
      </c>
      <c r="W35" s="11">
        <v>127682.16445</v>
      </c>
      <c r="X35" s="11">
        <v>0</v>
      </c>
      <c r="Y35" s="32">
        <f t="shared" si="2"/>
        <v>1252901.92565</v>
      </c>
      <c r="Z35" s="32">
        <f t="shared" si="0"/>
        <v>1852746.6871000002</v>
      </c>
      <c r="AA35" s="3"/>
      <c r="AB35" s="3"/>
      <c r="AC35" s="3"/>
    </row>
    <row r="36" spans="2:29" ht="15" customHeight="1">
      <c r="B36" s="17"/>
      <c r="C36" s="23" t="s">
        <v>45</v>
      </c>
      <c r="D36" s="11">
        <v>421235.51013</v>
      </c>
      <c r="E36" s="23"/>
      <c r="F36" s="23">
        <v>919.39317</v>
      </c>
      <c r="G36" s="30"/>
      <c r="H36" s="30"/>
      <c r="I36" s="11">
        <v>45745.06039</v>
      </c>
      <c r="J36" s="11">
        <v>0</v>
      </c>
      <c r="K36" s="11">
        <v>25116.26728</v>
      </c>
      <c r="L36" s="11">
        <v>93309.54848</v>
      </c>
      <c r="M36" s="11">
        <v>554427.7820700001</v>
      </c>
      <c r="N36" s="11">
        <v>0</v>
      </c>
      <c r="O36" s="11">
        <v>0</v>
      </c>
      <c r="P36" s="11">
        <v>4862.99954</v>
      </c>
      <c r="Q36" s="11">
        <v>0</v>
      </c>
      <c r="R36" s="11">
        <v>0</v>
      </c>
      <c r="S36" s="11">
        <v>0</v>
      </c>
      <c r="T36" s="11">
        <v>2020.8607</v>
      </c>
      <c r="U36" s="11">
        <v>30423.72854</v>
      </c>
      <c r="V36" s="11">
        <v>7602.39743</v>
      </c>
      <c r="W36" s="11">
        <v>0</v>
      </c>
      <c r="X36" s="11">
        <v>35134.37385</v>
      </c>
      <c r="Y36" s="32">
        <f t="shared" si="2"/>
        <v>798643.0182800001</v>
      </c>
      <c r="Z36" s="32">
        <f t="shared" si="0"/>
        <v>1220797.92158</v>
      </c>
      <c r="AA36" s="3"/>
      <c r="AB36" s="3"/>
      <c r="AC36" s="3"/>
    </row>
    <row r="37" spans="2:29" ht="15" customHeight="1">
      <c r="B37" s="17"/>
      <c r="C37" s="23" t="s">
        <v>47</v>
      </c>
      <c r="D37" s="11">
        <v>219782.88242</v>
      </c>
      <c r="E37" s="23"/>
      <c r="F37" s="23">
        <v>568.1003</v>
      </c>
      <c r="G37" s="30"/>
      <c r="H37" s="30"/>
      <c r="I37" s="35">
        <v>34463.037299999996</v>
      </c>
      <c r="J37" s="35">
        <v>4745.161599999999</v>
      </c>
      <c r="K37" s="35">
        <v>22463.86142</v>
      </c>
      <c r="L37" s="35">
        <v>100043.15401</v>
      </c>
      <c r="M37" s="35">
        <v>214698.67072</v>
      </c>
      <c r="N37" s="35">
        <v>0</v>
      </c>
      <c r="O37" s="35">
        <v>5390.677549999999</v>
      </c>
      <c r="P37" s="35">
        <v>748.04673</v>
      </c>
      <c r="Q37" s="35">
        <v>0</v>
      </c>
      <c r="R37" s="35">
        <v>0</v>
      </c>
      <c r="S37" s="35">
        <v>0</v>
      </c>
      <c r="T37" s="35">
        <v>3</v>
      </c>
      <c r="U37" s="35">
        <v>0</v>
      </c>
      <c r="V37" s="35">
        <v>7602.42164</v>
      </c>
      <c r="W37" s="35">
        <v>0</v>
      </c>
      <c r="X37" s="35">
        <v>0</v>
      </c>
      <c r="Y37" s="32">
        <f t="shared" si="2"/>
        <v>390158.03097</v>
      </c>
      <c r="Z37" s="32">
        <f t="shared" si="0"/>
        <v>610509.01369</v>
      </c>
      <c r="AA37" s="3"/>
      <c r="AB37" s="3"/>
      <c r="AC37" s="3"/>
    </row>
    <row r="38" spans="2:29" ht="15" customHeight="1">
      <c r="B38" s="17"/>
      <c r="C38" s="23" t="s">
        <v>48</v>
      </c>
      <c r="D38" s="11">
        <v>486175.79367</v>
      </c>
      <c r="E38" s="23"/>
      <c r="F38" s="23">
        <v>6860.31</v>
      </c>
      <c r="G38" s="30"/>
      <c r="H38" s="30"/>
      <c r="I38" s="35">
        <v>2684.5826</v>
      </c>
      <c r="J38" s="35">
        <v>0</v>
      </c>
      <c r="K38" s="35">
        <v>0</v>
      </c>
      <c r="L38" s="35">
        <v>98872.27814</v>
      </c>
      <c r="M38" s="35">
        <v>32409.214249999997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7603.02666</v>
      </c>
      <c r="W38" s="35">
        <v>0</v>
      </c>
      <c r="X38" s="35">
        <v>0</v>
      </c>
      <c r="Y38" s="32">
        <f t="shared" si="2"/>
        <v>141569.10165</v>
      </c>
      <c r="Z38" s="32">
        <f t="shared" si="0"/>
        <v>634605.20532</v>
      </c>
      <c r="AA38" s="3"/>
      <c r="AB38" s="3"/>
      <c r="AC38" s="3"/>
    </row>
    <row r="39" spans="2:29" ht="15" customHeight="1">
      <c r="B39" s="17"/>
      <c r="C39" s="23" t="s">
        <v>53</v>
      </c>
      <c r="D39" s="11">
        <v>1990396.88692</v>
      </c>
      <c r="E39" s="23"/>
      <c r="F39" s="23">
        <v>72740.19094</v>
      </c>
      <c r="G39" s="30"/>
      <c r="H39" s="30"/>
      <c r="I39" s="35">
        <v>1.8982999999999999</v>
      </c>
      <c r="J39" s="35">
        <v>742.61096</v>
      </c>
      <c r="K39" s="35">
        <v>0</v>
      </c>
      <c r="L39" s="35">
        <v>50548.478950000004</v>
      </c>
      <c r="M39" s="35">
        <v>4577.30134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2280.50342</v>
      </c>
      <c r="W39" s="35">
        <v>0</v>
      </c>
      <c r="X39" s="35">
        <v>0</v>
      </c>
      <c r="Y39" s="32">
        <f>SUM(I39:X39)</f>
        <v>58150.79297</v>
      </c>
      <c r="Z39" s="32">
        <f t="shared" si="0"/>
        <v>2121287.87083</v>
      </c>
      <c r="AA39" s="3"/>
      <c r="AB39" s="3"/>
      <c r="AC39" s="3"/>
    </row>
    <row r="40" spans="2:29" ht="15" customHeight="1">
      <c r="B40" s="17"/>
      <c r="C40" s="23" t="s">
        <v>56</v>
      </c>
      <c r="D40" s="11">
        <v>3536.46541</v>
      </c>
      <c r="E40" s="23"/>
      <c r="F40" s="23">
        <v>120.1769</v>
      </c>
      <c r="G40" s="30"/>
      <c r="H40" s="30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2">
        <v>58151.2821</v>
      </c>
      <c r="Z40" s="32">
        <f>D40+E40+F40+G40+H40+Y40</f>
        <v>61807.92441</v>
      </c>
      <c r="AA40" s="3"/>
      <c r="AB40" s="3"/>
      <c r="AC40" s="3"/>
    </row>
    <row r="41" spans="2:29" ht="15" customHeight="1" thickBot="1">
      <c r="B41" s="17"/>
      <c r="C41" s="23" t="s">
        <v>46</v>
      </c>
      <c r="D41" s="11">
        <f>SUM(D35:D40)</f>
        <v>3720543.57572</v>
      </c>
      <c r="E41" s="11"/>
      <c r="F41" s="11">
        <f aca="true" t="shared" si="6" ref="F41:Z41">SUM(F35:F40)</f>
        <v>81636.89559000001</v>
      </c>
      <c r="G41" s="30"/>
      <c r="H41" s="30"/>
      <c r="I41" s="11">
        <f t="shared" si="6"/>
        <v>181928.99453999999</v>
      </c>
      <c r="J41" s="11">
        <f t="shared" si="6"/>
        <v>73708.39611000002</v>
      </c>
      <c r="K41" s="11">
        <f t="shared" si="6"/>
        <v>66605.98616</v>
      </c>
      <c r="L41" s="11">
        <f t="shared" si="6"/>
        <v>445510.84157</v>
      </c>
      <c r="M41" s="11">
        <f t="shared" si="6"/>
        <v>1600390.3082200002</v>
      </c>
      <c r="N41" s="11">
        <f t="shared" si="6"/>
        <v>0</v>
      </c>
      <c r="O41" s="11">
        <f t="shared" si="6"/>
        <v>12960.7176</v>
      </c>
      <c r="P41" s="11">
        <f t="shared" si="6"/>
        <v>17156.77816</v>
      </c>
      <c r="Q41" s="11">
        <f t="shared" si="6"/>
        <v>0</v>
      </c>
      <c r="R41" s="11">
        <f t="shared" si="6"/>
        <v>0</v>
      </c>
      <c r="S41" s="11">
        <f t="shared" si="6"/>
        <v>0</v>
      </c>
      <c r="T41" s="11">
        <f t="shared" si="6"/>
        <v>2023.8607</v>
      </c>
      <c r="U41" s="11">
        <f t="shared" si="6"/>
        <v>30423.72854</v>
      </c>
      <c r="V41" s="11">
        <f t="shared" si="6"/>
        <v>47896.71962</v>
      </c>
      <c r="W41" s="11">
        <f t="shared" si="6"/>
        <v>127682.16445</v>
      </c>
      <c r="X41" s="11">
        <f t="shared" si="6"/>
        <v>35134.37385</v>
      </c>
      <c r="Y41" s="32">
        <f t="shared" si="6"/>
        <v>2699574.15162</v>
      </c>
      <c r="Z41" s="32">
        <f t="shared" si="6"/>
        <v>6501754.6229300015</v>
      </c>
      <c r="AA41" s="3"/>
      <c r="AB41" s="3"/>
      <c r="AC41" s="3"/>
    </row>
    <row r="42" spans="2:29" s="41" customFormat="1" ht="28.5" customHeight="1" thickBot="1">
      <c r="B42" s="55" t="s">
        <v>38</v>
      </c>
      <c r="C42" s="56"/>
      <c r="D42" s="36">
        <f>SUM(D41,D34,D27,D20,D13)</f>
        <v>8498466.184764517</v>
      </c>
      <c r="E42" s="36">
        <f>SUM(E41,E34,E27,E20,E13)</f>
        <v>6371.982</v>
      </c>
      <c r="F42" s="36">
        <f>SUM(F41,F34,F27,F20,F13)</f>
        <v>227836.76729119517</v>
      </c>
      <c r="G42" s="36"/>
      <c r="H42" s="36"/>
      <c r="I42" s="36">
        <f>SUM(I41,I34,I27,I20,I13)</f>
        <v>840285.26417</v>
      </c>
      <c r="J42" s="36">
        <f aca="true" t="shared" si="7" ref="J42:Z42">SUM(J41,J34,J27,J20,J13)</f>
        <v>73708.39611000002</v>
      </c>
      <c r="K42" s="36">
        <f t="shared" si="7"/>
        <v>87549.82294</v>
      </c>
      <c r="L42" s="36">
        <f t="shared" si="7"/>
        <v>877025.01049</v>
      </c>
      <c r="M42" s="36">
        <f t="shared" si="7"/>
        <v>2325930.84243</v>
      </c>
      <c r="N42" s="36">
        <f t="shared" si="7"/>
        <v>27148.37308</v>
      </c>
      <c r="O42" s="36">
        <f t="shared" si="7"/>
        <v>13432.9571</v>
      </c>
      <c r="P42" s="36">
        <f t="shared" si="7"/>
        <v>19994.25569</v>
      </c>
      <c r="Q42" s="36">
        <f t="shared" si="7"/>
        <v>0</v>
      </c>
      <c r="R42" s="36">
        <f t="shared" si="7"/>
        <v>0</v>
      </c>
      <c r="S42" s="36">
        <f t="shared" si="7"/>
        <v>0</v>
      </c>
      <c r="T42" s="36">
        <f t="shared" si="7"/>
        <v>2703.24504</v>
      </c>
      <c r="U42" s="36">
        <f t="shared" si="7"/>
        <v>30503.50654</v>
      </c>
      <c r="V42" s="36">
        <f t="shared" si="7"/>
        <v>84094.70815</v>
      </c>
      <c r="W42" s="36">
        <f t="shared" si="7"/>
        <v>129714.69817</v>
      </c>
      <c r="X42" s="36">
        <f t="shared" si="7"/>
        <v>38646.12651</v>
      </c>
      <c r="Y42" s="36">
        <f>SUM(Y41,Y34,Y27,Y20,Y13)</f>
        <v>4770851.394991666</v>
      </c>
      <c r="Z42" s="37">
        <f t="shared" si="7"/>
        <v>13503526.32904738</v>
      </c>
      <c r="AA42" s="40"/>
      <c r="AB42" s="3"/>
      <c r="AC42" s="3"/>
    </row>
    <row r="43" spans="2:29" ht="15.75" customHeight="1">
      <c r="B43" s="24" t="s">
        <v>12</v>
      </c>
      <c r="C43" s="23" t="s">
        <v>41</v>
      </c>
      <c r="D43" s="22"/>
      <c r="E43" s="22"/>
      <c r="F43" s="22"/>
      <c r="G43" s="22"/>
      <c r="H43" s="22"/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39">
        <f aca="true" t="shared" si="8" ref="Y43:Y102">SUM(I43:X43)</f>
        <v>0</v>
      </c>
      <c r="Z43" s="33">
        <f>D43+E43+F43+G43+H43+Y43</f>
        <v>0</v>
      </c>
      <c r="AA43" s="3"/>
      <c r="AB43" s="3"/>
      <c r="AC43" s="3"/>
    </row>
    <row r="44" spans="2:29" ht="15.75" customHeight="1">
      <c r="B44" s="17"/>
      <c r="C44" s="23" t="s">
        <v>45</v>
      </c>
      <c r="D44" s="11"/>
      <c r="E44" s="11"/>
      <c r="F44" s="11"/>
      <c r="G44" s="11"/>
      <c r="H44" s="11">
        <v>332567.04612</v>
      </c>
      <c r="I44" s="11">
        <v>0</v>
      </c>
      <c r="J44" s="11">
        <v>0</v>
      </c>
      <c r="K44" s="11">
        <v>0</v>
      </c>
      <c r="L44" s="11">
        <v>0</v>
      </c>
      <c r="M44" s="11">
        <v>141001.8439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32">
        <f t="shared" si="8"/>
        <v>141001.8439</v>
      </c>
      <c r="Z44" s="31">
        <f aca="true" t="shared" si="9" ref="Z44:Z103">D44+E44+F44+G44+H44+Y44</f>
        <v>473568.89002000005</v>
      </c>
      <c r="AA44" s="3"/>
      <c r="AB44" s="3"/>
      <c r="AC44" s="3"/>
    </row>
    <row r="45" spans="2:29" ht="15.75" customHeight="1">
      <c r="B45" s="17"/>
      <c r="C45" s="23" t="s">
        <v>47</v>
      </c>
      <c r="D45" s="11">
        <v>759592.800760588</v>
      </c>
      <c r="E45" s="11">
        <v>93025.6866</v>
      </c>
      <c r="F45" s="11">
        <v>16336.69251</v>
      </c>
      <c r="G45" s="11"/>
      <c r="H45" s="11">
        <v>83141.76153</v>
      </c>
      <c r="I45" s="11">
        <v>1.5</v>
      </c>
      <c r="J45" s="11">
        <v>0</v>
      </c>
      <c r="K45" s="11">
        <v>0</v>
      </c>
      <c r="L45" s="11">
        <v>0</v>
      </c>
      <c r="M45" s="11">
        <v>195760.4608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9590.07934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32">
        <f t="shared" si="8"/>
        <v>205352.04014</v>
      </c>
      <c r="Z45" s="31">
        <f t="shared" si="9"/>
        <v>1157448.981540588</v>
      </c>
      <c r="AA45" s="3"/>
      <c r="AB45" s="3"/>
      <c r="AC45" s="3"/>
    </row>
    <row r="46" spans="2:29" ht="15.75" customHeight="1">
      <c r="B46" s="17"/>
      <c r="C46" s="23" t="s">
        <v>48</v>
      </c>
      <c r="D46" s="11">
        <v>107383.02565</v>
      </c>
      <c r="E46" s="11">
        <v>18605.13732</v>
      </c>
      <c r="F46" s="11">
        <v>4069.45691</v>
      </c>
      <c r="G46" s="11"/>
      <c r="H46" s="11">
        <v>83141.76153</v>
      </c>
      <c r="I46" s="11">
        <v>0</v>
      </c>
      <c r="J46" s="11">
        <v>0</v>
      </c>
      <c r="K46" s="11">
        <v>0</v>
      </c>
      <c r="L46" s="11">
        <v>0</v>
      </c>
      <c r="M46" s="11">
        <v>144641.94162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32">
        <f t="shared" si="8"/>
        <v>144641.94162</v>
      </c>
      <c r="Z46" s="31">
        <f t="shared" si="9"/>
        <v>357841.32302999997</v>
      </c>
      <c r="AA46" s="3"/>
      <c r="AB46" s="3"/>
      <c r="AC46" s="3"/>
    </row>
    <row r="47" spans="2:29" ht="15.75" customHeight="1">
      <c r="B47" s="17"/>
      <c r="C47" s="23" t="s">
        <v>53</v>
      </c>
      <c r="D47" s="11">
        <v>99375</v>
      </c>
      <c r="E47" s="11">
        <v>18605.13732</v>
      </c>
      <c r="F47" s="11">
        <v>4267.50781</v>
      </c>
      <c r="G47" s="11"/>
      <c r="H47" s="11">
        <v>83141.76153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32">
        <f>SUM(I47:X47)</f>
        <v>0</v>
      </c>
      <c r="Z47" s="31">
        <f t="shared" si="9"/>
        <v>205389.40666</v>
      </c>
      <c r="AA47" s="3"/>
      <c r="AB47" s="3"/>
      <c r="AC47" s="3"/>
    </row>
    <row r="48" spans="2:29" ht="15.75" customHeight="1">
      <c r="B48" s="17"/>
      <c r="C48" s="23" t="s">
        <v>56</v>
      </c>
      <c r="D48" s="11"/>
      <c r="E48" s="11">
        <v>18605.13732</v>
      </c>
      <c r="F48" s="11"/>
      <c r="G48" s="11"/>
      <c r="H48" s="11">
        <v>83141.76153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32">
        <f>SUM(I48:X48)</f>
        <v>0</v>
      </c>
      <c r="Z48" s="31">
        <f>D48+E48+F48+G48+H48+Y48</f>
        <v>101746.89885</v>
      </c>
      <c r="AA48" s="3"/>
      <c r="AB48" s="3"/>
      <c r="AC48" s="3"/>
    </row>
    <row r="49" spans="2:29" ht="15.75" customHeight="1">
      <c r="B49" s="17"/>
      <c r="C49" s="23" t="s">
        <v>46</v>
      </c>
      <c r="D49" s="11">
        <f>SUM(D43:D48)</f>
        <v>966350.826410588</v>
      </c>
      <c r="E49" s="11">
        <f aca="true" t="shared" si="10" ref="E49:Z49">SUM(E43:E48)</f>
        <v>148841.09856</v>
      </c>
      <c r="F49" s="11">
        <f t="shared" si="10"/>
        <v>24673.65723</v>
      </c>
      <c r="G49" s="11">
        <f t="shared" si="10"/>
        <v>0</v>
      </c>
      <c r="H49" s="11">
        <f t="shared" si="10"/>
        <v>665134.09224</v>
      </c>
      <c r="I49" s="11">
        <f t="shared" si="10"/>
        <v>1.5</v>
      </c>
      <c r="J49" s="11">
        <f t="shared" si="10"/>
        <v>0</v>
      </c>
      <c r="K49" s="11">
        <f t="shared" si="10"/>
        <v>0</v>
      </c>
      <c r="L49" s="11">
        <f t="shared" si="10"/>
        <v>0</v>
      </c>
      <c r="M49" s="11">
        <f t="shared" si="10"/>
        <v>481404.24632</v>
      </c>
      <c r="N49" s="11">
        <f t="shared" si="10"/>
        <v>0</v>
      </c>
      <c r="O49" s="11">
        <f t="shared" si="10"/>
        <v>0</v>
      </c>
      <c r="P49" s="11">
        <f t="shared" si="10"/>
        <v>0</v>
      </c>
      <c r="Q49" s="11">
        <f t="shared" si="10"/>
        <v>0</v>
      </c>
      <c r="R49" s="11">
        <f t="shared" si="10"/>
        <v>0</v>
      </c>
      <c r="S49" s="11">
        <f t="shared" si="10"/>
        <v>9590.07934</v>
      </c>
      <c r="T49" s="11">
        <f t="shared" si="10"/>
        <v>0</v>
      </c>
      <c r="U49" s="11">
        <f t="shared" si="10"/>
        <v>0</v>
      </c>
      <c r="V49" s="11">
        <f t="shared" si="10"/>
        <v>0</v>
      </c>
      <c r="W49" s="11">
        <f t="shared" si="10"/>
        <v>0</v>
      </c>
      <c r="X49" s="11">
        <f t="shared" si="10"/>
        <v>0</v>
      </c>
      <c r="Y49" s="32">
        <f t="shared" si="10"/>
        <v>490995.82566000003</v>
      </c>
      <c r="Z49" s="31">
        <f t="shared" si="10"/>
        <v>2295995.500100588</v>
      </c>
      <c r="AA49" s="3"/>
      <c r="AB49" s="3"/>
      <c r="AC49" s="3"/>
    </row>
    <row r="50" spans="2:29" ht="15.75" customHeight="1">
      <c r="B50" s="17" t="s">
        <v>34</v>
      </c>
      <c r="C50" s="23" t="s">
        <v>41</v>
      </c>
      <c r="D50" s="11">
        <f>167244.697379336</f>
        <v>167244.697379336</v>
      </c>
      <c r="E50" s="11">
        <v>8843.86236</v>
      </c>
      <c r="F50" s="11">
        <v>7557.40727996717</v>
      </c>
      <c r="G50" s="11"/>
      <c r="H50" s="11">
        <v>37261.70142</v>
      </c>
      <c r="I50" s="11">
        <v>17300.71875</v>
      </c>
      <c r="J50" s="11">
        <v>0</v>
      </c>
      <c r="K50" s="11">
        <v>0</v>
      </c>
      <c r="L50" s="11">
        <v>0</v>
      </c>
      <c r="M50" s="11">
        <v>203807.90262</v>
      </c>
      <c r="N50" s="11">
        <v>0</v>
      </c>
      <c r="O50" s="11">
        <v>1862.77181</v>
      </c>
      <c r="P50" s="11">
        <v>0</v>
      </c>
      <c r="Q50" s="11">
        <v>0</v>
      </c>
      <c r="R50" s="11">
        <v>0</v>
      </c>
      <c r="S50" s="11">
        <v>0</v>
      </c>
      <c r="T50" s="11">
        <v>2.76</v>
      </c>
      <c r="U50" s="11">
        <v>0</v>
      </c>
      <c r="V50" s="11">
        <v>0</v>
      </c>
      <c r="W50" s="11">
        <v>0</v>
      </c>
      <c r="X50" s="11">
        <v>0</v>
      </c>
      <c r="Y50" s="32">
        <f t="shared" si="8"/>
        <v>222974.15318000002</v>
      </c>
      <c r="Z50" s="31">
        <f t="shared" si="9"/>
        <v>443881.8216193032</v>
      </c>
      <c r="AA50" s="3"/>
      <c r="AB50" s="3"/>
      <c r="AC50" s="3"/>
    </row>
    <row r="51" spans="2:29" ht="15.75" customHeight="1">
      <c r="B51" s="17"/>
      <c r="C51" s="23" t="s">
        <v>45</v>
      </c>
      <c r="D51" s="11">
        <f>4736.3485</f>
        <v>4736.3485</v>
      </c>
      <c r="E51" s="11">
        <v>2947.95412</v>
      </c>
      <c r="F51" s="11">
        <v>1351.90613</v>
      </c>
      <c r="G51" s="11"/>
      <c r="H51" s="11">
        <v>12420.56714</v>
      </c>
      <c r="I51" s="11">
        <v>9149.25907</v>
      </c>
      <c r="J51" s="11">
        <v>0</v>
      </c>
      <c r="K51" s="11">
        <v>0</v>
      </c>
      <c r="L51" s="11">
        <v>26433.74107</v>
      </c>
      <c r="M51" s="11">
        <v>131837.74103</v>
      </c>
      <c r="N51" s="11">
        <v>0</v>
      </c>
      <c r="O51" s="11">
        <v>327.37406</v>
      </c>
      <c r="P51" s="11">
        <v>421.23267</v>
      </c>
      <c r="Q51" s="11">
        <v>841.14098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32">
        <f t="shared" si="8"/>
        <v>169010.48888</v>
      </c>
      <c r="Z51" s="31">
        <f t="shared" si="9"/>
        <v>190467.26476999998</v>
      </c>
      <c r="AA51" s="3"/>
      <c r="AB51" s="3"/>
      <c r="AC51" s="3"/>
    </row>
    <row r="52" spans="2:29" ht="15.75" customHeight="1">
      <c r="B52" s="17"/>
      <c r="C52" s="23" t="s">
        <v>47</v>
      </c>
      <c r="D52" s="11">
        <v>198.119</v>
      </c>
      <c r="E52" s="11">
        <v>2947.95412</v>
      </c>
      <c r="F52" s="11">
        <v>0.633</v>
      </c>
      <c r="G52" s="11"/>
      <c r="H52" s="11">
        <v>12420.56714</v>
      </c>
      <c r="I52" s="11">
        <v>5.99183</v>
      </c>
      <c r="J52" s="11">
        <v>0</v>
      </c>
      <c r="K52" s="11">
        <v>0</v>
      </c>
      <c r="L52" s="11">
        <v>0</v>
      </c>
      <c r="M52" s="11">
        <v>2999.5351800000003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32">
        <f t="shared" si="8"/>
        <v>3005.5270100000002</v>
      </c>
      <c r="Z52" s="31">
        <f t="shared" si="9"/>
        <v>18572.80027</v>
      </c>
      <c r="AA52" s="3"/>
      <c r="AB52" s="3"/>
      <c r="AC52" s="3"/>
    </row>
    <row r="53" spans="2:29" ht="15.75" customHeight="1">
      <c r="B53" s="17"/>
      <c r="C53" s="23" t="s">
        <v>48</v>
      </c>
      <c r="D53" s="11">
        <v>50669.7465</v>
      </c>
      <c r="E53" s="11">
        <v>2947.95412</v>
      </c>
      <c r="F53" s="11">
        <v>2218.09931</v>
      </c>
      <c r="G53" s="11"/>
      <c r="H53" s="11">
        <v>12420.56714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32">
        <f t="shared" si="8"/>
        <v>0</v>
      </c>
      <c r="Z53" s="31">
        <f t="shared" si="9"/>
        <v>68256.36707000001</v>
      </c>
      <c r="AA53" s="3"/>
      <c r="AB53" s="3"/>
      <c r="AC53" s="3"/>
    </row>
    <row r="54" spans="2:29" ht="15.75" customHeight="1">
      <c r="B54" s="17"/>
      <c r="C54" s="23" t="s">
        <v>53</v>
      </c>
      <c r="D54" s="11">
        <v>271850.3485</v>
      </c>
      <c r="E54" s="11">
        <v>2947.95412</v>
      </c>
      <c r="F54" s="11">
        <v>17537.24913</v>
      </c>
      <c r="G54" s="11">
        <v>20791.14681</v>
      </c>
      <c r="H54" s="11">
        <v>12420.56714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32">
        <f>SUM(I54:X54)</f>
        <v>0</v>
      </c>
      <c r="Z54" s="31">
        <f t="shared" si="9"/>
        <v>325547.26570000005</v>
      </c>
      <c r="AA54" s="3"/>
      <c r="AB54" s="3"/>
      <c r="AC54" s="3"/>
    </row>
    <row r="55" spans="2:29" ht="15.75" customHeight="1">
      <c r="B55" s="17"/>
      <c r="C55" s="23" t="s">
        <v>56</v>
      </c>
      <c r="D55" s="11">
        <v>198.119</v>
      </c>
      <c r="E55" s="11">
        <v>2947.95412</v>
      </c>
      <c r="F55" s="11">
        <v>0.245</v>
      </c>
      <c r="G55" s="11"/>
      <c r="H55" s="11">
        <v>12420.56714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32">
        <f>SUM(I55:X55)</f>
        <v>0</v>
      </c>
      <c r="Z55" s="31">
        <f>D55+E55+F55+G55+H55+Y55</f>
        <v>15566.88526</v>
      </c>
      <c r="AA55" s="3"/>
      <c r="AB55" s="3"/>
      <c r="AC55" s="3"/>
    </row>
    <row r="56" spans="2:29" ht="15.75" customHeight="1">
      <c r="B56" s="17"/>
      <c r="C56" s="23" t="s">
        <v>46</v>
      </c>
      <c r="D56" s="11">
        <f>SUM(D50:D55)</f>
        <v>494897.378879336</v>
      </c>
      <c r="E56" s="11">
        <f aca="true" t="shared" si="11" ref="E56:Z56">SUM(E50:E55)</f>
        <v>23583.632959999995</v>
      </c>
      <c r="F56" s="11">
        <f t="shared" si="11"/>
        <v>28665.53984996717</v>
      </c>
      <c r="G56" s="11">
        <f t="shared" si="11"/>
        <v>20791.14681</v>
      </c>
      <c r="H56" s="11">
        <f t="shared" si="11"/>
        <v>99364.53712</v>
      </c>
      <c r="I56" s="11">
        <f t="shared" si="11"/>
        <v>26455.96965</v>
      </c>
      <c r="J56" s="11">
        <f t="shared" si="11"/>
        <v>0</v>
      </c>
      <c r="K56" s="11">
        <f t="shared" si="11"/>
        <v>0</v>
      </c>
      <c r="L56" s="11">
        <f t="shared" si="11"/>
        <v>26433.74107</v>
      </c>
      <c r="M56" s="11">
        <f t="shared" si="11"/>
        <v>338645.17883</v>
      </c>
      <c r="N56" s="11">
        <f t="shared" si="11"/>
        <v>0</v>
      </c>
      <c r="O56" s="11">
        <f t="shared" si="11"/>
        <v>2190.14587</v>
      </c>
      <c r="P56" s="11">
        <f t="shared" si="11"/>
        <v>421.23267</v>
      </c>
      <c r="Q56" s="11">
        <f t="shared" si="11"/>
        <v>841.14098</v>
      </c>
      <c r="R56" s="11">
        <f t="shared" si="11"/>
        <v>0</v>
      </c>
      <c r="S56" s="11">
        <f t="shared" si="11"/>
        <v>0</v>
      </c>
      <c r="T56" s="11">
        <f t="shared" si="11"/>
        <v>2.76</v>
      </c>
      <c r="U56" s="11">
        <f t="shared" si="11"/>
        <v>0</v>
      </c>
      <c r="V56" s="11">
        <f t="shared" si="11"/>
        <v>0</v>
      </c>
      <c r="W56" s="11">
        <f t="shared" si="11"/>
        <v>0</v>
      </c>
      <c r="X56" s="11">
        <f t="shared" si="11"/>
        <v>0</v>
      </c>
      <c r="Y56" s="32">
        <f t="shared" si="11"/>
        <v>394990.16907</v>
      </c>
      <c r="Z56" s="31">
        <f t="shared" si="11"/>
        <v>1062292.4046893031</v>
      </c>
      <c r="AA56" s="3"/>
      <c r="AB56" s="3"/>
      <c r="AC56" s="3"/>
    </row>
    <row r="57" spans="2:29" ht="15.75" customHeight="1">
      <c r="B57" s="17" t="s">
        <v>37</v>
      </c>
      <c r="C57" s="23" t="s">
        <v>41</v>
      </c>
      <c r="D57" s="11">
        <f>21479.152322696</f>
        <v>21479.152322696</v>
      </c>
      <c r="E57" s="11">
        <v>7463.157</v>
      </c>
      <c r="F57" s="11">
        <v>98.6235</v>
      </c>
      <c r="G57" s="11"/>
      <c r="H57" s="11">
        <v>32997.79116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32">
        <f t="shared" si="8"/>
        <v>0</v>
      </c>
      <c r="Z57" s="31">
        <f t="shared" si="9"/>
        <v>62038.723982696</v>
      </c>
      <c r="AA57" s="3"/>
      <c r="AB57" s="3"/>
      <c r="AC57" s="3"/>
    </row>
    <row r="58" spans="2:29" ht="15.75" customHeight="1">
      <c r="B58" s="17"/>
      <c r="C58" s="23" t="s">
        <v>45</v>
      </c>
      <c r="D58" s="11">
        <f>91766.345607472</f>
        <v>91766.345607472</v>
      </c>
      <c r="E58" s="11">
        <v>2487.719</v>
      </c>
      <c r="F58" s="11">
        <v>2741.90382418993</v>
      </c>
      <c r="G58" s="11"/>
      <c r="H58" s="11">
        <v>10999.2637158333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32">
        <f t="shared" si="8"/>
        <v>0</v>
      </c>
      <c r="Z58" s="31">
        <f t="shared" si="9"/>
        <v>107995.23214749522</v>
      </c>
      <c r="AA58" s="3"/>
      <c r="AB58" s="3"/>
      <c r="AC58" s="3"/>
    </row>
    <row r="59" spans="2:29" ht="15.75" customHeight="1">
      <c r="B59" s="17"/>
      <c r="C59" s="23" t="s">
        <v>47</v>
      </c>
      <c r="D59" s="11">
        <v>19321.88985</v>
      </c>
      <c r="E59" s="11">
        <v>2487.719</v>
      </c>
      <c r="F59" s="11">
        <v>2697.75153</v>
      </c>
      <c r="G59" s="11"/>
      <c r="H59" s="11">
        <v>10999.2637158333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32">
        <f t="shared" si="8"/>
        <v>0</v>
      </c>
      <c r="Z59" s="31">
        <f t="shared" si="9"/>
        <v>35506.6240958333</v>
      </c>
      <c r="AA59" s="3"/>
      <c r="AB59" s="3"/>
      <c r="AC59" s="3"/>
    </row>
    <row r="60" spans="2:29" ht="15.75" customHeight="1">
      <c r="B60" s="17"/>
      <c r="C60" s="23" t="s">
        <v>48</v>
      </c>
      <c r="D60" s="11">
        <v>48156.5763</v>
      </c>
      <c r="E60" s="11">
        <v>2487.719</v>
      </c>
      <c r="F60" s="11">
        <v>3633.10371</v>
      </c>
      <c r="G60" s="11"/>
      <c r="H60" s="11">
        <v>10999.2637158333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32">
        <f t="shared" si="8"/>
        <v>0</v>
      </c>
      <c r="Z60" s="31">
        <f t="shared" si="9"/>
        <v>65276.6627258333</v>
      </c>
      <c r="AA60" s="3"/>
      <c r="AB60" s="3"/>
      <c r="AC60" s="3"/>
    </row>
    <row r="61" spans="2:29" ht="15.75" customHeight="1">
      <c r="B61" s="17"/>
      <c r="C61" s="23" t="s">
        <v>53</v>
      </c>
      <c r="D61" s="11">
        <v>40127.0072598185</v>
      </c>
      <c r="E61" s="11">
        <v>2487.719</v>
      </c>
      <c r="F61" s="11">
        <v>923.80215</v>
      </c>
      <c r="G61" s="11"/>
      <c r="H61" s="11">
        <v>10999.2637158333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32">
        <f>SUM(I61:X61)</f>
        <v>0</v>
      </c>
      <c r="Z61" s="31">
        <f t="shared" si="9"/>
        <v>54537.7921256518</v>
      </c>
      <c r="AA61" s="3"/>
      <c r="AB61" s="3"/>
      <c r="AC61" s="3"/>
    </row>
    <row r="62" spans="2:29" ht="15.75" customHeight="1">
      <c r="B62" s="17"/>
      <c r="C62" s="23" t="s">
        <v>56</v>
      </c>
      <c r="D62" s="11"/>
      <c r="E62" s="11">
        <v>2487.719</v>
      </c>
      <c r="F62" s="11"/>
      <c r="G62" s="11"/>
      <c r="H62" s="11">
        <v>10999.2637158333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32">
        <f>SUM(I62:X62)</f>
        <v>0</v>
      </c>
      <c r="Z62" s="31">
        <f>D62+E62+F62+G62+H62+Y62</f>
        <v>13486.9827158333</v>
      </c>
      <c r="AA62" s="3"/>
      <c r="AB62" s="3"/>
      <c r="AC62" s="3"/>
    </row>
    <row r="63" spans="2:29" ht="15.75" customHeight="1">
      <c r="B63" s="17"/>
      <c r="C63" s="23" t="s">
        <v>46</v>
      </c>
      <c r="D63" s="11">
        <f>SUM(D57:D62)</f>
        <v>220850.97133998648</v>
      </c>
      <c r="E63" s="11">
        <f aca="true" t="shared" si="12" ref="E63:Z63">SUM(E57:E62)</f>
        <v>19901.752000000004</v>
      </c>
      <c r="F63" s="11">
        <f t="shared" si="12"/>
        <v>10095.184714189929</v>
      </c>
      <c r="G63" s="11">
        <f t="shared" si="12"/>
        <v>0</v>
      </c>
      <c r="H63" s="11">
        <f t="shared" si="12"/>
        <v>87994.1097391665</v>
      </c>
      <c r="I63" s="11">
        <f t="shared" si="12"/>
        <v>0</v>
      </c>
      <c r="J63" s="11">
        <f t="shared" si="12"/>
        <v>0</v>
      </c>
      <c r="K63" s="11">
        <f t="shared" si="12"/>
        <v>0</v>
      </c>
      <c r="L63" s="11">
        <f t="shared" si="12"/>
        <v>0</v>
      </c>
      <c r="M63" s="11">
        <f t="shared" si="12"/>
        <v>0</v>
      </c>
      <c r="N63" s="11">
        <f t="shared" si="12"/>
        <v>0</v>
      </c>
      <c r="O63" s="11">
        <f t="shared" si="12"/>
        <v>0</v>
      </c>
      <c r="P63" s="11">
        <f t="shared" si="12"/>
        <v>0</v>
      </c>
      <c r="Q63" s="11">
        <f t="shared" si="12"/>
        <v>0</v>
      </c>
      <c r="R63" s="11">
        <f t="shared" si="12"/>
        <v>0</v>
      </c>
      <c r="S63" s="11">
        <f t="shared" si="12"/>
        <v>0</v>
      </c>
      <c r="T63" s="11">
        <f t="shared" si="12"/>
        <v>0</v>
      </c>
      <c r="U63" s="11">
        <f t="shared" si="12"/>
        <v>0</v>
      </c>
      <c r="V63" s="11">
        <f t="shared" si="12"/>
        <v>0</v>
      </c>
      <c r="W63" s="11">
        <f t="shared" si="12"/>
        <v>0</v>
      </c>
      <c r="X63" s="11">
        <f t="shared" si="12"/>
        <v>0</v>
      </c>
      <c r="Y63" s="32">
        <f t="shared" si="12"/>
        <v>0</v>
      </c>
      <c r="Z63" s="31">
        <f t="shared" si="12"/>
        <v>338842.01779334294</v>
      </c>
      <c r="AA63" s="3"/>
      <c r="AB63" s="3"/>
      <c r="AC63" s="3"/>
    </row>
    <row r="64" spans="2:29" ht="15.75" customHeight="1">
      <c r="B64" s="17" t="s">
        <v>13</v>
      </c>
      <c r="C64" s="23" t="s">
        <v>41</v>
      </c>
      <c r="D64" s="11">
        <f>297690.5576</f>
        <v>297690.5576</v>
      </c>
      <c r="E64" s="11">
        <v>3170.78163</v>
      </c>
      <c r="F64" s="11">
        <v>2072.51867</v>
      </c>
      <c r="G64" s="11"/>
      <c r="H64" s="11">
        <v>40729.13331</v>
      </c>
      <c r="I64" s="11">
        <v>7481.11708</v>
      </c>
      <c r="J64" s="11">
        <v>0</v>
      </c>
      <c r="K64" s="11">
        <v>22.93634</v>
      </c>
      <c r="L64" s="11">
        <v>14335.31357</v>
      </c>
      <c r="M64" s="11">
        <v>56192.249480000006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1.5</v>
      </c>
      <c r="U64" s="11">
        <v>0</v>
      </c>
      <c r="V64" s="11">
        <v>0</v>
      </c>
      <c r="W64" s="11">
        <v>0</v>
      </c>
      <c r="X64" s="11">
        <v>0</v>
      </c>
      <c r="Y64" s="32">
        <f t="shared" si="8"/>
        <v>78033.11647000001</v>
      </c>
      <c r="Z64" s="31">
        <f t="shared" si="9"/>
        <v>421696.10768</v>
      </c>
      <c r="AA64" s="3"/>
      <c r="AB64" s="3"/>
      <c r="AC64" s="3"/>
    </row>
    <row r="65" spans="2:29" ht="15.75" customHeight="1">
      <c r="B65" s="17"/>
      <c r="C65" s="23" t="s">
        <v>45</v>
      </c>
      <c r="D65" s="11">
        <f>9376.43198</f>
        <v>9376.43198</v>
      </c>
      <c r="E65" s="11">
        <v>1056.92721</v>
      </c>
      <c r="F65" s="11">
        <v>2569.44885</v>
      </c>
      <c r="G65" s="11"/>
      <c r="H65" s="11">
        <v>13576.37777</v>
      </c>
      <c r="I65" s="11">
        <v>1293.63279</v>
      </c>
      <c r="J65" s="11">
        <v>2519.7922599999997</v>
      </c>
      <c r="K65" s="11">
        <v>214.288</v>
      </c>
      <c r="L65" s="11">
        <v>15723.63143</v>
      </c>
      <c r="M65" s="11">
        <v>11885.334560000001</v>
      </c>
      <c r="N65" s="11">
        <v>0</v>
      </c>
      <c r="O65" s="11">
        <v>0</v>
      </c>
      <c r="P65" s="11">
        <v>0</v>
      </c>
      <c r="Q65" s="11">
        <v>1192.30523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32">
        <f t="shared" si="8"/>
        <v>32828.98427</v>
      </c>
      <c r="Z65" s="31">
        <f t="shared" si="9"/>
        <v>59408.170079999996</v>
      </c>
      <c r="AA65" s="3"/>
      <c r="AB65" s="3"/>
      <c r="AC65" s="3"/>
    </row>
    <row r="66" spans="2:29" ht="15.75" customHeight="1">
      <c r="B66" s="17"/>
      <c r="C66" s="23" t="s">
        <v>47</v>
      </c>
      <c r="D66" s="11">
        <v>34230.91289</v>
      </c>
      <c r="E66" s="11">
        <v>1056.92721</v>
      </c>
      <c r="F66" s="11">
        <v>6167.20912</v>
      </c>
      <c r="G66" s="11"/>
      <c r="H66" s="11">
        <v>13576.37777</v>
      </c>
      <c r="I66" s="11">
        <v>0</v>
      </c>
      <c r="J66" s="11">
        <v>0</v>
      </c>
      <c r="K66" s="11">
        <v>0</v>
      </c>
      <c r="L66" s="11">
        <v>10737.154</v>
      </c>
      <c r="M66" s="11">
        <v>124.66923999999999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32">
        <f t="shared" si="8"/>
        <v>10861.82324</v>
      </c>
      <c r="Z66" s="31">
        <f t="shared" si="9"/>
        <v>65893.25023</v>
      </c>
      <c r="AA66" s="3"/>
      <c r="AB66" s="3"/>
      <c r="AC66" s="3"/>
    </row>
    <row r="67" spans="2:29" ht="15.75" customHeight="1">
      <c r="B67" s="17"/>
      <c r="C67" s="23" t="s">
        <v>48</v>
      </c>
      <c r="D67" s="11">
        <v>44744.4389508</v>
      </c>
      <c r="E67" s="11">
        <v>1056.92721</v>
      </c>
      <c r="F67" s="11">
        <v>5997.20077</v>
      </c>
      <c r="G67" s="11"/>
      <c r="H67" s="11">
        <v>13576.37777</v>
      </c>
      <c r="I67" s="11">
        <v>414.03986</v>
      </c>
      <c r="J67" s="11">
        <v>0</v>
      </c>
      <c r="K67" s="11">
        <v>0</v>
      </c>
      <c r="L67" s="11">
        <v>12278.382210000002</v>
      </c>
      <c r="M67" s="11">
        <v>41016.24674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32">
        <f t="shared" si="8"/>
        <v>53708.66881</v>
      </c>
      <c r="Z67" s="31">
        <f t="shared" si="9"/>
        <v>119083.6135108</v>
      </c>
      <c r="AA67" s="3"/>
      <c r="AB67" s="3"/>
      <c r="AC67" s="3"/>
    </row>
    <row r="68" spans="2:29" ht="15.75" customHeight="1">
      <c r="B68" s="17"/>
      <c r="C68" s="23" t="s">
        <v>53</v>
      </c>
      <c r="D68" s="11">
        <v>20780.0909</v>
      </c>
      <c r="E68" s="11">
        <v>1056.92721</v>
      </c>
      <c r="F68" s="11">
        <v>1226.052339375</v>
      </c>
      <c r="G68" s="11"/>
      <c r="H68" s="11">
        <v>13576.37777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32">
        <f>SUM(I68:X68)</f>
        <v>0</v>
      </c>
      <c r="Z68" s="31">
        <f t="shared" si="9"/>
        <v>36639.448219375</v>
      </c>
      <c r="AA68" s="3"/>
      <c r="AB68" s="3"/>
      <c r="AC68" s="3"/>
    </row>
    <row r="69" spans="2:29" ht="15.75" customHeight="1">
      <c r="B69" s="17"/>
      <c r="C69" s="23" t="s">
        <v>56</v>
      </c>
      <c r="D69" s="11">
        <v>901.70454</v>
      </c>
      <c r="E69" s="11">
        <v>1056.92721</v>
      </c>
      <c r="F69" s="11">
        <v>286.9404</v>
      </c>
      <c r="G69" s="11"/>
      <c r="H69" s="11">
        <v>13576.37777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32">
        <f>SUM(I69:X69)</f>
        <v>0</v>
      </c>
      <c r="Z69" s="31">
        <f>D69+E69+F69+G69+H69+Y69</f>
        <v>15821.94992</v>
      </c>
      <c r="AA69" s="3"/>
      <c r="AB69" s="3"/>
      <c r="AC69" s="3"/>
    </row>
    <row r="70" spans="2:29" ht="15.75" customHeight="1">
      <c r="B70" s="17"/>
      <c r="C70" s="23" t="s">
        <v>46</v>
      </c>
      <c r="D70" s="11">
        <f>SUM(D64:D69)</f>
        <v>407724.1368608</v>
      </c>
      <c r="E70" s="11">
        <f aca="true" t="shared" si="13" ref="E70:Z70">SUM(E64:E69)</f>
        <v>8455.41768</v>
      </c>
      <c r="F70" s="11">
        <f t="shared" si="13"/>
        <v>18319.370149375</v>
      </c>
      <c r="G70" s="11">
        <f t="shared" si="13"/>
        <v>0</v>
      </c>
      <c r="H70" s="11">
        <f t="shared" si="13"/>
        <v>108611.02215999996</v>
      </c>
      <c r="I70" s="11">
        <f t="shared" si="13"/>
        <v>9188.78973</v>
      </c>
      <c r="J70" s="11">
        <f t="shared" si="13"/>
        <v>2519.7922599999997</v>
      </c>
      <c r="K70" s="11">
        <f t="shared" si="13"/>
        <v>237.22434</v>
      </c>
      <c r="L70" s="11">
        <f t="shared" si="13"/>
        <v>53074.481210000005</v>
      </c>
      <c r="M70" s="11">
        <f t="shared" si="13"/>
        <v>109218.50002</v>
      </c>
      <c r="N70" s="11">
        <f t="shared" si="13"/>
        <v>0</v>
      </c>
      <c r="O70" s="11">
        <f t="shared" si="13"/>
        <v>0</v>
      </c>
      <c r="P70" s="11">
        <f t="shared" si="13"/>
        <v>0</v>
      </c>
      <c r="Q70" s="11">
        <f t="shared" si="13"/>
        <v>1192.30523</v>
      </c>
      <c r="R70" s="11">
        <f t="shared" si="13"/>
        <v>0</v>
      </c>
      <c r="S70" s="11">
        <f t="shared" si="13"/>
        <v>0</v>
      </c>
      <c r="T70" s="11">
        <f t="shared" si="13"/>
        <v>1.5</v>
      </c>
      <c r="U70" s="11">
        <f t="shared" si="13"/>
        <v>0</v>
      </c>
      <c r="V70" s="11">
        <f t="shared" si="13"/>
        <v>0</v>
      </c>
      <c r="W70" s="11">
        <f t="shared" si="13"/>
        <v>0</v>
      </c>
      <c r="X70" s="11">
        <f t="shared" si="13"/>
        <v>0</v>
      </c>
      <c r="Y70" s="32">
        <f t="shared" si="13"/>
        <v>175432.59279000002</v>
      </c>
      <c r="Z70" s="31">
        <f t="shared" si="13"/>
        <v>718542.5396401752</v>
      </c>
      <c r="AA70" s="3"/>
      <c r="AB70" s="3"/>
      <c r="AC70" s="3"/>
    </row>
    <row r="71" spans="2:29" ht="15.75" customHeight="1">
      <c r="B71" s="17" t="s">
        <v>14</v>
      </c>
      <c r="C71" s="23" t="s">
        <v>41</v>
      </c>
      <c r="D71" s="11">
        <f>72099</f>
        <v>72099</v>
      </c>
      <c r="E71" s="11">
        <v>22585.65204</v>
      </c>
      <c r="F71" s="11">
        <v>2.6</v>
      </c>
      <c r="G71" s="11"/>
      <c r="H71" s="11">
        <v>68845.55499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32">
        <f t="shared" si="8"/>
        <v>0</v>
      </c>
      <c r="Z71" s="31">
        <f t="shared" si="9"/>
        <v>163532.80703000003</v>
      </c>
      <c r="AA71" s="3"/>
      <c r="AB71" s="3"/>
      <c r="AC71" s="3"/>
    </row>
    <row r="72" spans="2:29" ht="15.75" customHeight="1">
      <c r="B72" s="17"/>
      <c r="C72" s="23" t="s">
        <v>45</v>
      </c>
      <c r="D72" s="11">
        <f>85928.28</f>
        <v>85928.28</v>
      </c>
      <c r="E72" s="11">
        <v>7528.55068</v>
      </c>
      <c r="F72" s="11">
        <v>4767</v>
      </c>
      <c r="G72" s="11"/>
      <c r="H72" s="11">
        <v>22948.51833</v>
      </c>
      <c r="I72" s="11">
        <v>0</v>
      </c>
      <c r="J72" s="11">
        <v>0</v>
      </c>
      <c r="K72" s="11">
        <v>0</v>
      </c>
      <c r="L72" s="11">
        <v>0</v>
      </c>
      <c r="M72" s="11">
        <v>49290.758519999996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32">
        <f t="shared" si="8"/>
        <v>49290.758519999996</v>
      </c>
      <c r="Z72" s="31">
        <f t="shared" si="9"/>
        <v>170463.10753</v>
      </c>
      <c r="AA72" s="3"/>
      <c r="AB72" s="3"/>
      <c r="AC72" s="3"/>
    </row>
    <row r="73" spans="2:29" ht="15.75" customHeight="1">
      <c r="B73" s="17"/>
      <c r="C73" s="23" t="s">
        <v>47</v>
      </c>
      <c r="D73" s="11">
        <v>125014</v>
      </c>
      <c r="E73" s="11">
        <v>7528.55068</v>
      </c>
      <c r="F73" s="11">
        <v>5030.98</v>
      </c>
      <c r="G73" s="11"/>
      <c r="H73" s="11">
        <v>22948.51833</v>
      </c>
      <c r="I73" s="11">
        <v>0</v>
      </c>
      <c r="J73" s="11">
        <v>0</v>
      </c>
      <c r="K73" s="11">
        <v>0</v>
      </c>
      <c r="L73" s="11">
        <v>0</v>
      </c>
      <c r="M73" s="11">
        <v>38948.07403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32">
        <f t="shared" si="8"/>
        <v>38948.07403</v>
      </c>
      <c r="Z73" s="31">
        <f t="shared" si="9"/>
        <v>199470.12303999998</v>
      </c>
      <c r="AA73" s="3"/>
      <c r="AB73" s="3"/>
      <c r="AC73" s="3"/>
    </row>
    <row r="74" spans="2:29" ht="15.75" customHeight="1">
      <c r="B74" s="17"/>
      <c r="C74" s="23" t="s">
        <v>48</v>
      </c>
      <c r="D74" s="11">
        <v>56465</v>
      </c>
      <c r="E74" s="11">
        <v>7528.55068</v>
      </c>
      <c r="F74" s="11">
        <v>1433.6</v>
      </c>
      <c r="G74" s="11"/>
      <c r="H74" s="11">
        <v>22948.51833</v>
      </c>
      <c r="I74" s="11">
        <v>0</v>
      </c>
      <c r="J74" s="11">
        <v>0</v>
      </c>
      <c r="K74" s="11">
        <v>0</v>
      </c>
      <c r="L74" s="11">
        <v>0</v>
      </c>
      <c r="M74" s="11">
        <v>30121.207449999998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32">
        <f t="shared" si="8"/>
        <v>30121.207449999998</v>
      </c>
      <c r="Z74" s="31">
        <f t="shared" si="9"/>
        <v>118496.87646</v>
      </c>
      <c r="AA74" s="3"/>
      <c r="AB74" s="3"/>
      <c r="AC74" s="3"/>
    </row>
    <row r="75" spans="2:29" ht="15.75" customHeight="1">
      <c r="B75" s="17"/>
      <c r="C75" s="23" t="s">
        <v>53</v>
      </c>
      <c r="D75" s="11">
        <v>9705.25</v>
      </c>
      <c r="E75" s="11">
        <v>7528.55068</v>
      </c>
      <c r="F75" s="11">
        <v>497.8</v>
      </c>
      <c r="G75" s="11"/>
      <c r="H75" s="11">
        <v>22948.51833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32">
        <f>SUM(I75:X75)</f>
        <v>0</v>
      </c>
      <c r="Z75" s="31">
        <f t="shared" si="9"/>
        <v>40680.119009999995</v>
      </c>
      <c r="AA75" s="3"/>
      <c r="AB75" s="3"/>
      <c r="AC75" s="3"/>
    </row>
    <row r="76" spans="2:29" ht="15.75" customHeight="1">
      <c r="B76" s="17"/>
      <c r="C76" s="23" t="s">
        <v>56</v>
      </c>
      <c r="D76" s="11">
        <v>2300</v>
      </c>
      <c r="E76" s="11">
        <v>7528.55068</v>
      </c>
      <c r="F76" s="11">
        <v>461</v>
      </c>
      <c r="G76" s="11"/>
      <c r="H76" s="11">
        <v>22948.51833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32">
        <f>SUM(I76:X76)</f>
        <v>0</v>
      </c>
      <c r="Z76" s="31">
        <f>D76+E76+F76+G76+H76+Y76</f>
        <v>33238.06901</v>
      </c>
      <c r="AA76" s="3"/>
      <c r="AB76" s="3"/>
      <c r="AC76" s="3"/>
    </row>
    <row r="77" spans="2:29" ht="15.75" customHeight="1">
      <c r="B77" s="17"/>
      <c r="C77" s="23" t="s">
        <v>46</v>
      </c>
      <c r="D77" s="11">
        <f>SUM(D71:D76)</f>
        <v>351511.53</v>
      </c>
      <c r="E77" s="11">
        <f aca="true" t="shared" si="14" ref="E77:Z77">SUM(E71:E76)</f>
        <v>60228.40544</v>
      </c>
      <c r="F77" s="11">
        <f t="shared" si="14"/>
        <v>12192.98</v>
      </c>
      <c r="G77" s="11">
        <f t="shared" si="14"/>
        <v>0</v>
      </c>
      <c r="H77" s="11">
        <f t="shared" si="14"/>
        <v>183588.14663999996</v>
      </c>
      <c r="I77" s="11">
        <f t="shared" si="14"/>
        <v>0</v>
      </c>
      <c r="J77" s="11">
        <f t="shared" si="14"/>
        <v>0</v>
      </c>
      <c r="K77" s="11">
        <f t="shared" si="14"/>
        <v>0</v>
      </c>
      <c r="L77" s="11">
        <f t="shared" si="14"/>
        <v>0</v>
      </c>
      <c r="M77" s="11">
        <f t="shared" si="14"/>
        <v>118360.04</v>
      </c>
      <c r="N77" s="11">
        <f t="shared" si="14"/>
        <v>0</v>
      </c>
      <c r="O77" s="11">
        <f t="shared" si="14"/>
        <v>0</v>
      </c>
      <c r="P77" s="11">
        <f t="shared" si="14"/>
        <v>0</v>
      </c>
      <c r="Q77" s="11">
        <f t="shared" si="14"/>
        <v>0</v>
      </c>
      <c r="R77" s="11">
        <f t="shared" si="14"/>
        <v>0</v>
      </c>
      <c r="S77" s="11">
        <f t="shared" si="14"/>
        <v>0</v>
      </c>
      <c r="T77" s="11">
        <f t="shared" si="14"/>
        <v>0</v>
      </c>
      <c r="U77" s="11">
        <f t="shared" si="14"/>
        <v>0</v>
      </c>
      <c r="V77" s="11">
        <f t="shared" si="14"/>
        <v>0</v>
      </c>
      <c r="W77" s="11">
        <f t="shared" si="14"/>
        <v>0</v>
      </c>
      <c r="X77" s="11">
        <f t="shared" si="14"/>
        <v>0</v>
      </c>
      <c r="Y77" s="32">
        <f t="shared" si="14"/>
        <v>118360.04</v>
      </c>
      <c r="Z77" s="31">
        <f t="shared" si="14"/>
        <v>725881.1020800001</v>
      </c>
      <c r="AA77" s="3"/>
      <c r="AB77" s="3"/>
      <c r="AC77" s="3"/>
    </row>
    <row r="78" spans="2:29" ht="15.75" customHeight="1">
      <c r="B78" s="17" t="s">
        <v>35</v>
      </c>
      <c r="C78" s="23" t="s">
        <v>41</v>
      </c>
      <c r="D78" s="11">
        <f>5871.29224</f>
        <v>5871.29224</v>
      </c>
      <c r="E78" s="11">
        <v>18468.33321</v>
      </c>
      <c r="F78" s="11">
        <v>227.6485</v>
      </c>
      <c r="G78" s="11"/>
      <c r="H78" s="11">
        <v>83829.00333</v>
      </c>
      <c r="I78" s="11">
        <v>32575.94607</v>
      </c>
      <c r="J78" s="11">
        <v>0</v>
      </c>
      <c r="K78" s="11">
        <v>17483.538780000003</v>
      </c>
      <c r="L78" s="11">
        <v>0</v>
      </c>
      <c r="M78" s="11">
        <v>439942.4392699999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406.23364000000004</v>
      </c>
      <c r="U78" s="11">
        <v>0</v>
      </c>
      <c r="V78" s="11">
        <v>0</v>
      </c>
      <c r="W78" s="11">
        <v>0</v>
      </c>
      <c r="X78" s="11">
        <v>0</v>
      </c>
      <c r="Y78" s="32">
        <f t="shared" si="8"/>
        <v>490408.1577599999</v>
      </c>
      <c r="Z78" s="31">
        <f t="shared" si="9"/>
        <v>598804.4350399999</v>
      </c>
      <c r="AA78" s="3"/>
      <c r="AB78" s="3"/>
      <c r="AC78" s="3"/>
    </row>
    <row r="79" spans="2:29" ht="15.75" customHeight="1">
      <c r="B79" s="17"/>
      <c r="C79" s="23" t="s">
        <v>45</v>
      </c>
      <c r="D79" s="11">
        <f>3384.57478</f>
        <v>3384.57478</v>
      </c>
      <c r="E79" s="11">
        <v>6156.11107</v>
      </c>
      <c r="F79" s="11">
        <v>78.24174</v>
      </c>
      <c r="G79" s="11"/>
      <c r="H79" s="11">
        <v>27943.00111</v>
      </c>
      <c r="I79" s="11">
        <v>10020.41788</v>
      </c>
      <c r="J79" s="11">
        <v>0</v>
      </c>
      <c r="K79" s="11">
        <v>9424.96378</v>
      </c>
      <c r="L79" s="11">
        <v>0</v>
      </c>
      <c r="M79" s="11">
        <v>51230.57213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118.87115</v>
      </c>
      <c r="U79" s="11">
        <v>0</v>
      </c>
      <c r="V79" s="11">
        <v>0</v>
      </c>
      <c r="W79" s="11">
        <v>0</v>
      </c>
      <c r="X79" s="11">
        <v>0</v>
      </c>
      <c r="Y79" s="32">
        <f t="shared" si="8"/>
        <v>70794.82494</v>
      </c>
      <c r="Z79" s="31">
        <f t="shared" si="9"/>
        <v>108356.75364000001</v>
      </c>
      <c r="AA79" s="3"/>
      <c r="AB79" s="3"/>
      <c r="AC79" s="3"/>
    </row>
    <row r="80" spans="2:29" ht="15.75" customHeight="1">
      <c r="B80" s="17"/>
      <c r="C80" s="23" t="s">
        <v>47</v>
      </c>
      <c r="D80" s="11">
        <f>148447.01857</f>
        <v>148447.01857</v>
      </c>
      <c r="E80" s="11">
        <v>6156.11107</v>
      </c>
      <c r="F80" s="11">
        <v>28639.03438</v>
      </c>
      <c r="G80" s="11"/>
      <c r="H80" s="11">
        <v>27943.00111</v>
      </c>
      <c r="I80" s="11">
        <v>8818.182470000002</v>
      </c>
      <c r="J80" s="11">
        <v>0</v>
      </c>
      <c r="K80" s="11">
        <v>13339.65017</v>
      </c>
      <c r="L80" s="11">
        <v>0</v>
      </c>
      <c r="M80" s="11">
        <v>74206.85884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46.436930000000004</v>
      </c>
      <c r="U80" s="11">
        <v>0</v>
      </c>
      <c r="V80" s="11">
        <v>0</v>
      </c>
      <c r="W80" s="11">
        <v>0</v>
      </c>
      <c r="X80" s="11">
        <v>0</v>
      </c>
      <c r="Y80" s="32">
        <f t="shared" si="8"/>
        <v>96411.12841</v>
      </c>
      <c r="Z80" s="31">
        <f t="shared" si="9"/>
        <v>307596.29354</v>
      </c>
      <c r="AA80" s="3"/>
      <c r="AB80" s="3"/>
      <c r="AC80" s="3"/>
    </row>
    <row r="81" spans="2:29" ht="15.75" customHeight="1">
      <c r="B81" s="17"/>
      <c r="C81" s="23" t="s">
        <v>48</v>
      </c>
      <c r="D81" s="11">
        <v>241779.37584</v>
      </c>
      <c r="E81" s="11">
        <v>6156.11107</v>
      </c>
      <c r="F81" s="11">
        <v>7209.5826</v>
      </c>
      <c r="G81" s="11"/>
      <c r="H81" s="11">
        <v>27943.00111</v>
      </c>
      <c r="I81" s="11">
        <v>11557.00117</v>
      </c>
      <c r="J81" s="11">
        <v>0</v>
      </c>
      <c r="K81" s="11">
        <v>10893.88824</v>
      </c>
      <c r="L81" s="11">
        <v>0</v>
      </c>
      <c r="M81" s="11">
        <v>94847.86325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127.12373</v>
      </c>
      <c r="U81" s="11">
        <v>0</v>
      </c>
      <c r="V81" s="11">
        <v>0</v>
      </c>
      <c r="W81" s="11">
        <v>0</v>
      </c>
      <c r="X81" s="11">
        <v>0</v>
      </c>
      <c r="Y81" s="32">
        <f t="shared" si="8"/>
        <v>117425.87639</v>
      </c>
      <c r="Z81" s="31">
        <f t="shared" si="9"/>
        <v>400513.94701</v>
      </c>
      <c r="AA81" s="3"/>
      <c r="AB81" s="3"/>
      <c r="AC81" s="3"/>
    </row>
    <row r="82" spans="2:29" ht="15.75" customHeight="1">
      <c r="B82" s="17"/>
      <c r="C82" s="23" t="s">
        <v>53</v>
      </c>
      <c r="D82" s="11">
        <v>94803.01417</v>
      </c>
      <c r="E82" s="11">
        <v>6156.11107</v>
      </c>
      <c r="F82" s="11">
        <v>8960.86987111111</v>
      </c>
      <c r="G82" s="11"/>
      <c r="H82" s="11">
        <v>27943.00111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32">
        <f>SUM(I82:X82)</f>
        <v>0</v>
      </c>
      <c r="Z82" s="31">
        <f t="shared" si="9"/>
        <v>137862.9962211111</v>
      </c>
      <c r="AA82" s="3"/>
      <c r="AB82" s="3"/>
      <c r="AC82" s="3"/>
    </row>
    <row r="83" spans="2:29" ht="15.75" customHeight="1">
      <c r="B83" s="17"/>
      <c r="C83" s="23" t="s">
        <v>56</v>
      </c>
      <c r="D83" s="11">
        <v>2749.62087</v>
      </c>
      <c r="E83" s="11">
        <v>6156.11107</v>
      </c>
      <c r="F83" s="11">
        <v>95.4147</v>
      </c>
      <c r="G83" s="11"/>
      <c r="H83" s="11">
        <v>27943.00111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32">
        <f>SUM(I83:X83)</f>
        <v>0</v>
      </c>
      <c r="Z83" s="31">
        <f>D83+E83+F83+G83+H83+Y83</f>
        <v>36944.147750000004</v>
      </c>
      <c r="AA83" s="3"/>
      <c r="AB83" s="3"/>
      <c r="AC83" s="3"/>
    </row>
    <row r="84" spans="2:29" ht="15.75" customHeight="1">
      <c r="B84" s="17"/>
      <c r="C84" s="23" t="s">
        <v>46</v>
      </c>
      <c r="D84" s="11">
        <f>SUM(D78:D83)</f>
        <v>497034.8964699999</v>
      </c>
      <c r="E84" s="11">
        <f aca="true" t="shared" si="15" ref="E84:Z84">SUM(E78:E83)</f>
        <v>49248.88856</v>
      </c>
      <c r="F84" s="11">
        <f t="shared" si="15"/>
        <v>45210.79179111111</v>
      </c>
      <c r="G84" s="11">
        <f t="shared" si="15"/>
        <v>0</v>
      </c>
      <c r="H84" s="11">
        <f t="shared" si="15"/>
        <v>223544.00888000004</v>
      </c>
      <c r="I84" s="11">
        <f t="shared" si="15"/>
        <v>62971.54759</v>
      </c>
      <c r="J84" s="11">
        <f t="shared" si="15"/>
        <v>0</v>
      </c>
      <c r="K84" s="11">
        <f t="shared" si="15"/>
        <v>51142.04097</v>
      </c>
      <c r="L84" s="11">
        <f t="shared" si="15"/>
        <v>0</v>
      </c>
      <c r="M84" s="11">
        <f t="shared" si="15"/>
        <v>660227.7334899998</v>
      </c>
      <c r="N84" s="11">
        <f t="shared" si="15"/>
        <v>0</v>
      </c>
      <c r="O84" s="11">
        <f t="shared" si="15"/>
        <v>0</v>
      </c>
      <c r="P84" s="11">
        <f t="shared" si="15"/>
        <v>0</v>
      </c>
      <c r="Q84" s="11">
        <f t="shared" si="15"/>
        <v>0</v>
      </c>
      <c r="R84" s="11">
        <f t="shared" si="15"/>
        <v>0</v>
      </c>
      <c r="S84" s="11">
        <f t="shared" si="15"/>
        <v>0</v>
      </c>
      <c r="T84" s="11">
        <f t="shared" si="15"/>
        <v>698.6654500000001</v>
      </c>
      <c r="U84" s="11">
        <f t="shared" si="15"/>
        <v>0</v>
      </c>
      <c r="V84" s="11">
        <f t="shared" si="15"/>
        <v>0</v>
      </c>
      <c r="W84" s="11">
        <f t="shared" si="15"/>
        <v>0</v>
      </c>
      <c r="X84" s="11">
        <f t="shared" si="15"/>
        <v>0</v>
      </c>
      <c r="Y84" s="32">
        <f t="shared" si="15"/>
        <v>775039.9874999999</v>
      </c>
      <c r="Z84" s="31">
        <f t="shared" si="15"/>
        <v>1590078.573201111</v>
      </c>
      <c r="AA84" s="3"/>
      <c r="AB84" s="3"/>
      <c r="AC84" s="3"/>
    </row>
    <row r="85" spans="2:29" ht="15.75" customHeight="1">
      <c r="B85" s="17" t="s">
        <v>32</v>
      </c>
      <c r="C85" s="23" t="s">
        <v>41</v>
      </c>
      <c r="D85" s="11">
        <f>35350</f>
        <v>35350</v>
      </c>
      <c r="E85" s="11">
        <v>9946.75578</v>
      </c>
      <c r="F85" s="11">
        <v>3975.10144</v>
      </c>
      <c r="G85" s="11"/>
      <c r="H85" s="11">
        <v>25693.84614</v>
      </c>
      <c r="I85" s="11">
        <v>0</v>
      </c>
      <c r="J85" s="11">
        <v>0</v>
      </c>
      <c r="K85" s="11">
        <v>0</v>
      </c>
      <c r="L85" s="11">
        <v>0</v>
      </c>
      <c r="M85" s="11">
        <v>11386.48203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32">
        <f t="shared" si="8"/>
        <v>11386.48203</v>
      </c>
      <c r="Z85" s="31">
        <f t="shared" si="9"/>
        <v>86352.18539</v>
      </c>
      <c r="AA85" s="3"/>
      <c r="AB85" s="3"/>
      <c r="AC85" s="3"/>
    </row>
    <row r="86" spans="2:29" ht="15.75" customHeight="1">
      <c r="B86" s="17"/>
      <c r="C86" s="23" t="s">
        <v>45</v>
      </c>
      <c r="D86" s="11">
        <f>15242.86828</f>
        <v>15242.86828</v>
      </c>
      <c r="E86" s="11">
        <v>3315.58526</v>
      </c>
      <c r="F86" s="11">
        <v>543.97071</v>
      </c>
      <c r="G86" s="11"/>
      <c r="H86" s="11">
        <v>8564.61538</v>
      </c>
      <c r="I86" s="11">
        <v>0</v>
      </c>
      <c r="J86" s="11">
        <v>0</v>
      </c>
      <c r="K86" s="11">
        <v>0</v>
      </c>
      <c r="L86" s="11">
        <v>0</v>
      </c>
      <c r="M86" s="11">
        <v>10613.517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32">
        <f t="shared" si="8"/>
        <v>10613.517</v>
      </c>
      <c r="Z86" s="31">
        <f t="shared" si="9"/>
        <v>38280.55663000001</v>
      </c>
      <c r="AA86" s="3"/>
      <c r="AB86" s="3"/>
      <c r="AC86" s="3"/>
    </row>
    <row r="87" spans="2:29" ht="15.75" customHeight="1">
      <c r="B87" s="17"/>
      <c r="C87" s="23" t="s">
        <v>47</v>
      </c>
      <c r="D87" s="11">
        <v>9858.13631</v>
      </c>
      <c r="E87" s="11">
        <v>3315.58526</v>
      </c>
      <c r="F87" s="11">
        <v>919.2802</v>
      </c>
      <c r="G87" s="11"/>
      <c r="H87" s="11">
        <v>8564.61538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32">
        <f t="shared" si="8"/>
        <v>0</v>
      </c>
      <c r="Z87" s="31">
        <f t="shared" si="9"/>
        <v>22657.61715</v>
      </c>
      <c r="AA87" s="3"/>
      <c r="AB87" s="3"/>
      <c r="AC87" s="3"/>
    </row>
    <row r="88" spans="2:29" ht="15.75" customHeight="1">
      <c r="B88" s="17"/>
      <c r="C88" s="23" t="s">
        <v>48</v>
      </c>
      <c r="D88" s="11">
        <v>67704.33333</v>
      </c>
      <c r="E88" s="11">
        <v>3315.58526</v>
      </c>
      <c r="F88" s="11">
        <v>1823.32627</v>
      </c>
      <c r="G88" s="11"/>
      <c r="H88" s="11">
        <v>8564.61538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32">
        <f t="shared" si="8"/>
        <v>0</v>
      </c>
      <c r="Z88" s="31">
        <f t="shared" si="9"/>
        <v>81407.86024</v>
      </c>
      <c r="AA88" s="3"/>
      <c r="AB88" s="3"/>
      <c r="AC88" s="3"/>
    </row>
    <row r="89" spans="2:29" ht="15.75" customHeight="1">
      <c r="B89" s="17"/>
      <c r="C89" s="23" t="s">
        <v>53</v>
      </c>
      <c r="D89" s="11">
        <v>854.27388</v>
      </c>
      <c r="E89" s="11">
        <v>3315.58526</v>
      </c>
      <c r="F89" s="11">
        <v>35.02911</v>
      </c>
      <c r="G89" s="11"/>
      <c r="H89" s="11">
        <v>8564.61538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32">
        <f>SUM(I89:X89)</f>
        <v>0</v>
      </c>
      <c r="Z89" s="31">
        <f t="shared" si="9"/>
        <v>12769.50363</v>
      </c>
      <c r="AA89" s="3"/>
      <c r="AB89" s="3"/>
      <c r="AC89" s="3"/>
    </row>
    <row r="90" spans="2:29" ht="15.75" customHeight="1">
      <c r="B90" s="17"/>
      <c r="C90" s="23" t="s">
        <v>56</v>
      </c>
      <c r="D90" s="11"/>
      <c r="E90" s="11">
        <v>3315.58526</v>
      </c>
      <c r="F90" s="11"/>
      <c r="G90" s="11"/>
      <c r="H90" s="11">
        <v>8564.61538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32">
        <f>SUM(I90:X90)</f>
        <v>0</v>
      </c>
      <c r="Z90" s="31">
        <f>D90+E90+F90+G90+H90+Y90</f>
        <v>11880.20064</v>
      </c>
      <c r="AA90" s="3"/>
      <c r="AB90" s="3"/>
      <c r="AC90" s="3"/>
    </row>
    <row r="91" spans="2:29" ht="15.75" customHeight="1">
      <c r="B91" s="17"/>
      <c r="C91" s="23" t="s">
        <v>46</v>
      </c>
      <c r="D91" s="11">
        <f>SUM(D85:D90)</f>
        <v>129009.61179999998</v>
      </c>
      <c r="E91" s="11">
        <f aca="true" t="shared" si="16" ref="E91:Z91">SUM(E85:E90)</f>
        <v>26524.68208</v>
      </c>
      <c r="F91" s="11">
        <f t="shared" si="16"/>
        <v>7296.707730000001</v>
      </c>
      <c r="G91" s="11">
        <f t="shared" si="16"/>
        <v>0</v>
      </c>
      <c r="H91" s="11">
        <f t="shared" si="16"/>
        <v>68516.92304000001</v>
      </c>
      <c r="I91" s="11">
        <f t="shared" si="16"/>
        <v>0</v>
      </c>
      <c r="J91" s="11">
        <f t="shared" si="16"/>
        <v>0</v>
      </c>
      <c r="K91" s="11">
        <f t="shared" si="16"/>
        <v>0</v>
      </c>
      <c r="L91" s="11">
        <f t="shared" si="16"/>
        <v>0</v>
      </c>
      <c r="M91" s="11">
        <f t="shared" si="16"/>
        <v>21999.99903</v>
      </c>
      <c r="N91" s="11">
        <f t="shared" si="16"/>
        <v>0</v>
      </c>
      <c r="O91" s="11">
        <f t="shared" si="16"/>
        <v>0</v>
      </c>
      <c r="P91" s="11">
        <f t="shared" si="16"/>
        <v>0</v>
      </c>
      <c r="Q91" s="11">
        <f t="shared" si="16"/>
        <v>0</v>
      </c>
      <c r="R91" s="11">
        <f t="shared" si="16"/>
        <v>0</v>
      </c>
      <c r="S91" s="11">
        <f t="shared" si="16"/>
        <v>0</v>
      </c>
      <c r="T91" s="11">
        <f t="shared" si="16"/>
        <v>0</v>
      </c>
      <c r="U91" s="11">
        <f t="shared" si="16"/>
        <v>0</v>
      </c>
      <c r="V91" s="11">
        <f t="shared" si="16"/>
        <v>0</v>
      </c>
      <c r="W91" s="11">
        <f t="shared" si="16"/>
        <v>0</v>
      </c>
      <c r="X91" s="11">
        <f t="shared" si="16"/>
        <v>0</v>
      </c>
      <c r="Y91" s="32">
        <f t="shared" si="16"/>
        <v>21999.99903</v>
      </c>
      <c r="Z91" s="31">
        <f t="shared" si="16"/>
        <v>253347.92368</v>
      </c>
      <c r="AA91" s="3"/>
      <c r="AB91" s="3"/>
      <c r="AC91" s="3"/>
    </row>
    <row r="92" spans="2:29" ht="15.75" customHeight="1">
      <c r="B92" s="17" t="s">
        <v>40</v>
      </c>
      <c r="C92" s="23" t="s">
        <v>41</v>
      </c>
      <c r="D92" s="11"/>
      <c r="E92" s="11"/>
      <c r="F92" s="11"/>
      <c r="G92" s="11"/>
      <c r="H92" s="11"/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32">
        <f t="shared" si="8"/>
        <v>0</v>
      </c>
      <c r="Z92" s="31">
        <f t="shared" si="9"/>
        <v>0</v>
      </c>
      <c r="AA92" s="3"/>
      <c r="AB92" s="3"/>
      <c r="AC92" s="3"/>
    </row>
    <row r="93" spans="2:29" ht="15.75" customHeight="1">
      <c r="B93" s="17"/>
      <c r="C93" s="23" t="s">
        <v>45</v>
      </c>
      <c r="D93" s="11">
        <f>735143.47887</f>
        <v>735143.47887</v>
      </c>
      <c r="E93" s="11">
        <v>28268.98428</v>
      </c>
      <c r="F93" s="11"/>
      <c r="G93" s="11"/>
      <c r="H93" s="11">
        <v>93110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32">
        <f t="shared" si="8"/>
        <v>0</v>
      </c>
      <c r="Z93" s="31">
        <f t="shared" si="9"/>
        <v>856522.46315</v>
      </c>
      <c r="AA93" s="3"/>
      <c r="AB93" s="3"/>
      <c r="AC93" s="3"/>
    </row>
    <row r="94" spans="2:29" ht="15.75" customHeight="1">
      <c r="B94" s="17"/>
      <c r="C94" s="23" t="s">
        <v>47</v>
      </c>
      <c r="D94" s="11">
        <v>55000</v>
      </c>
      <c r="E94" s="11">
        <v>7067.24607</v>
      </c>
      <c r="F94" s="11"/>
      <c r="G94" s="11"/>
      <c r="H94" s="11">
        <v>23277.5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32">
        <f t="shared" si="8"/>
        <v>0</v>
      </c>
      <c r="Z94" s="31">
        <f t="shared" si="9"/>
        <v>85344.74607</v>
      </c>
      <c r="AA94" s="3"/>
      <c r="AB94" s="3"/>
      <c r="AC94" s="3"/>
    </row>
    <row r="95" spans="2:29" ht="15.75" customHeight="1">
      <c r="B95" s="17"/>
      <c r="C95" s="23" t="s">
        <v>48</v>
      </c>
      <c r="D95" s="11">
        <v>224855.97887</v>
      </c>
      <c r="E95" s="11">
        <v>7067.24607</v>
      </c>
      <c r="F95" s="11"/>
      <c r="G95" s="11"/>
      <c r="H95" s="11">
        <v>23277.5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32">
        <f t="shared" si="8"/>
        <v>0</v>
      </c>
      <c r="Z95" s="31">
        <f t="shared" si="9"/>
        <v>255200.72494</v>
      </c>
      <c r="AA95" s="3"/>
      <c r="AB95" s="3"/>
      <c r="AC95" s="3"/>
    </row>
    <row r="96" spans="2:29" ht="15.75" customHeight="1">
      <c r="B96" s="17"/>
      <c r="C96" s="23" t="s">
        <v>53</v>
      </c>
      <c r="D96" s="11">
        <v>14754.46428</v>
      </c>
      <c r="E96" s="11">
        <v>7067.24607</v>
      </c>
      <c r="F96" s="11"/>
      <c r="G96" s="11"/>
      <c r="H96" s="11">
        <v>23277.5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32">
        <f>SUM(I96:X96)</f>
        <v>0</v>
      </c>
      <c r="Z96" s="31">
        <f t="shared" si="9"/>
        <v>45099.21035</v>
      </c>
      <c r="AA96" s="3"/>
      <c r="AB96" s="3"/>
      <c r="AC96" s="3"/>
    </row>
    <row r="97" spans="2:29" ht="15.75" customHeight="1">
      <c r="B97" s="17"/>
      <c r="C97" s="23" t="s">
        <v>56</v>
      </c>
      <c r="D97" s="11">
        <v>5000</v>
      </c>
      <c r="E97" s="11">
        <v>7067.24607</v>
      </c>
      <c r="F97" s="11"/>
      <c r="G97" s="11"/>
      <c r="H97" s="11">
        <v>23277.5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32">
        <f>SUM(I97:X97)</f>
        <v>0</v>
      </c>
      <c r="Z97" s="31">
        <f>D97+E97+F97+G97+H97+Y97</f>
        <v>35344.74607</v>
      </c>
      <c r="AA97" s="3"/>
      <c r="AB97" s="3"/>
      <c r="AC97" s="3"/>
    </row>
    <row r="98" spans="2:29" ht="15.75" customHeight="1">
      <c r="B98" s="17"/>
      <c r="C98" s="23" t="s">
        <v>46</v>
      </c>
      <c r="D98" s="11">
        <f>SUM(D92:D97)</f>
        <v>1034753.9220199999</v>
      </c>
      <c r="E98" s="11">
        <f aca="true" t="shared" si="17" ref="E98:Z98">SUM(E92:E97)</f>
        <v>56537.96856</v>
      </c>
      <c r="F98" s="11">
        <f t="shared" si="17"/>
        <v>0</v>
      </c>
      <c r="G98" s="11">
        <f t="shared" si="17"/>
        <v>0</v>
      </c>
      <c r="H98" s="11">
        <f t="shared" si="17"/>
        <v>186220</v>
      </c>
      <c r="I98" s="11">
        <f t="shared" si="17"/>
        <v>0</v>
      </c>
      <c r="J98" s="11">
        <f t="shared" si="17"/>
        <v>0</v>
      </c>
      <c r="K98" s="11">
        <f t="shared" si="17"/>
        <v>0</v>
      </c>
      <c r="L98" s="11">
        <f t="shared" si="17"/>
        <v>0</v>
      </c>
      <c r="M98" s="11">
        <f t="shared" si="17"/>
        <v>0</v>
      </c>
      <c r="N98" s="11">
        <f t="shared" si="17"/>
        <v>0</v>
      </c>
      <c r="O98" s="11">
        <f t="shared" si="17"/>
        <v>0</v>
      </c>
      <c r="P98" s="11">
        <f t="shared" si="17"/>
        <v>0</v>
      </c>
      <c r="Q98" s="11">
        <f t="shared" si="17"/>
        <v>0</v>
      </c>
      <c r="R98" s="11">
        <f t="shared" si="17"/>
        <v>0</v>
      </c>
      <c r="S98" s="11">
        <f t="shared" si="17"/>
        <v>0</v>
      </c>
      <c r="T98" s="11">
        <f t="shared" si="17"/>
        <v>0</v>
      </c>
      <c r="U98" s="11">
        <f t="shared" si="17"/>
        <v>0</v>
      </c>
      <c r="V98" s="11">
        <f t="shared" si="17"/>
        <v>0</v>
      </c>
      <c r="W98" s="11">
        <f t="shared" si="17"/>
        <v>0</v>
      </c>
      <c r="X98" s="11">
        <f t="shared" si="17"/>
        <v>0</v>
      </c>
      <c r="Y98" s="32">
        <f t="shared" si="17"/>
        <v>0</v>
      </c>
      <c r="Z98" s="31">
        <f t="shared" si="17"/>
        <v>1277511.8905800001</v>
      </c>
      <c r="AA98" s="3"/>
      <c r="AB98" s="3"/>
      <c r="AC98" s="3"/>
    </row>
    <row r="99" spans="2:29" ht="15.75" customHeight="1">
      <c r="B99" s="17" t="s">
        <v>36</v>
      </c>
      <c r="C99" s="23" t="s">
        <v>41</v>
      </c>
      <c r="D99" s="11">
        <f>41990.16045</f>
        <v>41990.16045</v>
      </c>
      <c r="E99" s="11">
        <v>2470.86099</v>
      </c>
      <c r="F99" s="11">
        <v>479.87556</v>
      </c>
      <c r="G99" s="11"/>
      <c r="H99" s="11">
        <v>10963.46889</v>
      </c>
      <c r="I99" s="11">
        <v>737.5964799999999</v>
      </c>
      <c r="J99" s="11">
        <v>0</v>
      </c>
      <c r="K99" s="11">
        <v>0</v>
      </c>
      <c r="L99" s="11">
        <v>5471.5404100000005</v>
      </c>
      <c r="M99" s="11">
        <v>25664.895459999996</v>
      </c>
      <c r="N99" s="11">
        <v>566.69624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1249.86501</v>
      </c>
      <c r="U99" s="11">
        <v>0</v>
      </c>
      <c r="V99" s="11">
        <v>0</v>
      </c>
      <c r="W99" s="11">
        <v>0</v>
      </c>
      <c r="X99" s="11">
        <v>0</v>
      </c>
      <c r="Y99" s="32">
        <f t="shared" si="8"/>
        <v>33690.5936</v>
      </c>
      <c r="Z99" s="31">
        <f t="shared" si="9"/>
        <v>89594.95949000001</v>
      </c>
      <c r="AA99" s="3"/>
      <c r="AB99" s="3"/>
      <c r="AC99" s="3"/>
    </row>
    <row r="100" spans="2:29" ht="15.75" customHeight="1">
      <c r="B100" s="17"/>
      <c r="C100" s="23" t="s">
        <v>45</v>
      </c>
      <c r="D100" s="11">
        <f>6081.5879</f>
        <v>6081.5879</v>
      </c>
      <c r="E100" s="11">
        <v>823.62033</v>
      </c>
      <c r="F100" s="11">
        <v>108.93451</v>
      </c>
      <c r="G100" s="11"/>
      <c r="H100" s="11">
        <v>3654.48963</v>
      </c>
      <c r="I100" s="34">
        <v>0</v>
      </c>
      <c r="J100" s="35">
        <v>0</v>
      </c>
      <c r="K100" s="35">
        <v>102.19536</v>
      </c>
      <c r="L100" s="35">
        <v>6170.31837</v>
      </c>
      <c r="M100" s="35">
        <v>10672.554960000001</v>
      </c>
      <c r="N100" s="35">
        <v>296.81685999999996</v>
      </c>
      <c r="O100" s="35">
        <v>0</v>
      </c>
      <c r="P100" s="35">
        <v>0</v>
      </c>
      <c r="Q100" s="35">
        <v>0</v>
      </c>
      <c r="R100" s="35">
        <v>0</v>
      </c>
      <c r="S100" s="35">
        <v>307.57147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2">
        <f t="shared" si="8"/>
        <v>17549.457019999998</v>
      </c>
      <c r="Z100" s="31">
        <f t="shared" si="9"/>
        <v>28218.089389999997</v>
      </c>
      <c r="AA100" s="3"/>
      <c r="AB100" s="3"/>
      <c r="AC100" s="3"/>
    </row>
    <row r="101" spans="2:29" ht="15.75" customHeight="1">
      <c r="B101" s="17"/>
      <c r="C101" s="23" t="s">
        <v>47</v>
      </c>
      <c r="D101" s="11">
        <v>5693.47551</v>
      </c>
      <c r="E101" s="11">
        <v>823.62033</v>
      </c>
      <c r="F101" s="11">
        <v>22.60163</v>
      </c>
      <c r="G101" s="11"/>
      <c r="H101" s="11">
        <v>3654.48963</v>
      </c>
      <c r="I101" s="34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2">
        <f t="shared" si="8"/>
        <v>0</v>
      </c>
      <c r="Z101" s="31">
        <f t="shared" si="9"/>
        <v>10194.1871</v>
      </c>
      <c r="AA101" s="3"/>
      <c r="AB101" s="3"/>
      <c r="AC101" s="3"/>
    </row>
    <row r="102" spans="2:29" ht="15.75" customHeight="1">
      <c r="B102" s="17"/>
      <c r="C102" s="23" t="s">
        <v>48</v>
      </c>
      <c r="D102" s="11">
        <v>8923.51455</v>
      </c>
      <c r="E102" s="11">
        <v>823.62033</v>
      </c>
      <c r="F102" s="11">
        <v>868.74103</v>
      </c>
      <c r="G102" s="11"/>
      <c r="H102" s="11">
        <v>3654.48963</v>
      </c>
      <c r="I102" s="34">
        <v>0</v>
      </c>
      <c r="J102" s="35">
        <v>0</v>
      </c>
      <c r="K102" s="35">
        <v>0</v>
      </c>
      <c r="L102" s="35">
        <v>0</v>
      </c>
      <c r="M102" s="35">
        <v>411.91060999999996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325.00059999999996</v>
      </c>
      <c r="U102" s="35">
        <v>0</v>
      </c>
      <c r="V102" s="35">
        <v>0</v>
      </c>
      <c r="W102" s="35">
        <v>0</v>
      </c>
      <c r="X102" s="35">
        <v>0</v>
      </c>
      <c r="Y102" s="32">
        <f t="shared" si="8"/>
        <v>736.91121</v>
      </c>
      <c r="Z102" s="31">
        <f t="shared" si="9"/>
        <v>15007.276749999999</v>
      </c>
      <c r="AA102" s="3"/>
      <c r="AB102" s="3"/>
      <c r="AC102" s="3"/>
    </row>
    <row r="103" spans="2:29" ht="15.75" customHeight="1">
      <c r="B103" s="17"/>
      <c r="C103" s="23" t="s">
        <v>53</v>
      </c>
      <c r="D103" s="11">
        <v>4552.23191</v>
      </c>
      <c r="E103" s="11">
        <v>823.62033</v>
      </c>
      <c r="F103" s="11">
        <v>113.11803</v>
      </c>
      <c r="G103" s="11"/>
      <c r="H103" s="11">
        <v>13063.0253</v>
      </c>
      <c r="I103" s="34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2">
        <f>SUM(I103:X103)</f>
        <v>0</v>
      </c>
      <c r="Z103" s="31">
        <f t="shared" si="9"/>
        <v>18551.99557</v>
      </c>
      <c r="AA103" s="3"/>
      <c r="AB103" s="3"/>
      <c r="AC103" s="3"/>
    </row>
    <row r="104" spans="2:29" ht="15.75" customHeight="1">
      <c r="B104" s="17"/>
      <c r="C104" s="23" t="s">
        <v>56</v>
      </c>
      <c r="D104" s="11"/>
      <c r="E104" s="11">
        <v>823.62033</v>
      </c>
      <c r="F104" s="11"/>
      <c r="G104" s="11"/>
      <c r="H104" s="11">
        <v>3654.48963</v>
      </c>
      <c r="I104" s="34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2">
        <f>SUM(I104:X104)</f>
        <v>0</v>
      </c>
      <c r="Z104" s="31">
        <f>D104+E104+F104+G104+H104+Y104</f>
        <v>4478.10996</v>
      </c>
      <c r="AA104" s="3"/>
      <c r="AB104" s="3"/>
      <c r="AC104" s="3"/>
    </row>
    <row r="105" spans="2:29" ht="15.75" customHeight="1">
      <c r="B105" s="17"/>
      <c r="C105" s="23" t="s">
        <v>46</v>
      </c>
      <c r="D105" s="11">
        <f>SUM(D99:D104)</f>
        <v>67240.97032</v>
      </c>
      <c r="E105" s="11">
        <f aca="true" t="shared" si="18" ref="E105:Z105">SUM(E99:E104)</f>
        <v>6588.962639999999</v>
      </c>
      <c r="F105" s="11">
        <f t="shared" si="18"/>
        <v>1593.27076</v>
      </c>
      <c r="G105" s="11">
        <f t="shared" si="18"/>
        <v>0</v>
      </c>
      <c r="H105" s="11">
        <f t="shared" si="18"/>
        <v>38644.45271</v>
      </c>
      <c r="I105" s="11">
        <f t="shared" si="18"/>
        <v>737.5964799999999</v>
      </c>
      <c r="J105" s="11">
        <f t="shared" si="18"/>
        <v>0</v>
      </c>
      <c r="K105" s="11">
        <f t="shared" si="18"/>
        <v>102.19536</v>
      </c>
      <c r="L105" s="11">
        <f t="shared" si="18"/>
        <v>11641.85878</v>
      </c>
      <c r="M105" s="11">
        <f t="shared" si="18"/>
        <v>36749.36102999999</v>
      </c>
      <c r="N105" s="11">
        <f t="shared" si="18"/>
        <v>863.5130999999999</v>
      </c>
      <c r="O105" s="11">
        <f t="shared" si="18"/>
        <v>0</v>
      </c>
      <c r="P105" s="11">
        <f t="shared" si="18"/>
        <v>0</v>
      </c>
      <c r="Q105" s="11">
        <f t="shared" si="18"/>
        <v>0</v>
      </c>
      <c r="R105" s="11">
        <f t="shared" si="18"/>
        <v>0</v>
      </c>
      <c r="S105" s="11">
        <f t="shared" si="18"/>
        <v>307.57147</v>
      </c>
      <c r="T105" s="11">
        <f t="shared" si="18"/>
        <v>1574.8656099999998</v>
      </c>
      <c r="U105" s="11">
        <f t="shared" si="18"/>
        <v>0</v>
      </c>
      <c r="V105" s="11">
        <f t="shared" si="18"/>
        <v>0</v>
      </c>
      <c r="W105" s="11">
        <f t="shared" si="18"/>
        <v>0</v>
      </c>
      <c r="X105" s="11">
        <f t="shared" si="18"/>
        <v>0</v>
      </c>
      <c r="Y105" s="32">
        <f t="shared" si="18"/>
        <v>51976.96182999999</v>
      </c>
      <c r="Z105" s="31">
        <f t="shared" si="18"/>
        <v>166044.61826</v>
      </c>
      <c r="AA105" s="3"/>
      <c r="AB105" s="3"/>
      <c r="AC105" s="3"/>
    </row>
    <row r="106" spans="2:29" ht="15.75" customHeight="1">
      <c r="B106" s="17" t="s">
        <v>57</v>
      </c>
      <c r="C106" s="23" t="s">
        <v>56</v>
      </c>
      <c r="D106" s="35"/>
      <c r="E106" s="35"/>
      <c r="F106" s="35"/>
      <c r="G106" s="35"/>
      <c r="H106" s="11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2">
        <v>985755.91239</v>
      </c>
      <c r="Z106" s="31">
        <f>D106+E106+F106+G106+H106+Y106</f>
        <v>985755.91239</v>
      </c>
      <c r="AA106" s="3"/>
      <c r="AB106" s="3"/>
      <c r="AC106" s="3"/>
    </row>
    <row r="107" spans="2:29" ht="15.75" customHeight="1" thickBot="1">
      <c r="B107" s="43"/>
      <c r="C107" s="23" t="s">
        <v>46</v>
      </c>
      <c r="D107" s="35">
        <f>SUM(D106)</f>
        <v>0</v>
      </c>
      <c r="E107" s="35">
        <f aca="true" t="shared" si="19" ref="E107:Z107">SUM(E106)</f>
        <v>0</v>
      </c>
      <c r="F107" s="35">
        <f t="shared" si="19"/>
        <v>0</v>
      </c>
      <c r="G107" s="35">
        <f t="shared" si="19"/>
        <v>0</v>
      </c>
      <c r="H107" s="11">
        <f t="shared" si="19"/>
        <v>0</v>
      </c>
      <c r="I107" s="35">
        <f t="shared" si="19"/>
        <v>0</v>
      </c>
      <c r="J107" s="35">
        <f t="shared" si="19"/>
        <v>0</v>
      </c>
      <c r="K107" s="35">
        <f t="shared" si="19"/>
        <v>0</v>
      </c>
      <c r="L107" s="35">
        <f t="shared" si="19"/>
        <v>0</v>
      </c>
      <c r="M107" s="35">
        <f t="shared" si="19"/>
        <v>0</v>
      </c>
      <c r="N107" s="35">
        <f t="shared" si="19"/>
        <v>0</v>
      </c>
      <c r="O107" s="35">
        <f t="shared" si="19"/>
        <v>0</v>
      </c>
      <c r="P107" s="35">
        <f t="shared" si="19"/>
        <v>0</v>
      </c>
      <c r="Q107" s="35">
        <f t="shared" si="19"/>
        <v>0</v>
      </c>
      <c r="R107" s="35">
        <f t="shared" si="19"/>
        <v>0</v>
      </c>
      <c r="S107" s="35">
        <f t="shared" si="19"/>
        <v>0</v>
      </c>
      <c r="T107" s="35">
        <f t="shared" si="19"/>
        <v>0</v>
      </c>
      <c r="U107" s="35">
        <f t="shared" si="19"/>
        <v>0</v>
      </c>
      <c r="V107" s="35">
        <f t="shared" si="19"/>
        <v>0</v>
      </c>
      <c r="W107" s="35">
        <f t="shared" si="19"/>
        <v>0</v>
      </c>
      <c r="X107" s="35">
        <f t="shared" si="19"/>
        <v>0</v>
      </c>
      <c r="Y107" s="44">
        <f t="shared" si="19"/>
        <v>985755.91239</v>
      </c>
      <c r="Z107" s="31">
        <f t="shared" si="19"/>
        <v>985755.91239</v>
      </c>
      <c r="AA107" s="3"/>
      <c r="AB107" s="3"/>
      <c r="AC107" s="3"/>
    </row>
    <row r="108" spans="2:29" s="41" customFormat="1" ht="41.25" customHeight="1" thickBot="1">
      <c r="B108" s="57" t="s">
        <v>39</v>
      </c>
      <c r="C108" s="58"/>
      <c r="D108" s="36">
        <f>SUM(D107,D105,D98,D91,D84,D77,D70,D63,D56,D49)</f>
        <v>4169374.244100711</v>
      </c>
      <c r="E108" s="36">
        <f aca="true" t="shared" si="20" ref="E108:Z108">SUM(E107,E105,E98,E91,E84,E77,E70,E63,E56,E49)</f>
        <v>399910.80848</v>
      </c>
      <c r="F108" s="36">
        <f t="shared" si="20"/>
        <v>148047.50222464322</v>
      </c>
      <c r="G108" s="36">
        <f t="shared" si="20"/>
        <v>20791.14681</v>
      </c>
      <c r="H108" s="37">
        <f t="shared" si="20"/>
        <v>1661617.2925291664</v>
      </c>
      <c r="I108" s="36">
        <f t="shared" si="20"/>
        <v>99355.40345</v>
      </c>
      <c r="J108" s="36">
        <f t="shared" si="20"/>
        <v>2519.7922599999997</v>
      </c>
      <c r="K108" s="36">
        <f t="shared" si="20"/>
        <v>51481.46067</v>
      </c>
      <c r="L108" s="36">
        <f t="shared" si="20"/>
        <v>91150.08106000001</v>
      </c>
      <c r="M108" s="36">
        <f t="shared" si="20"/>
        <v>1766605.0587199996</v>
      </c>
      <c r="N108" s="36">
        <f t="shared" si="20"/>
        <v>863.5130999999999</v>
      </c>
      <c r="O108" s="36">
        <f t="shared" si="20"/>
        <v>2190.14587</v>
      </c>
      <c r="P108" s="36">
        <f t="shared" si="20"/>
        <v>421.23267</v>
      </c>
      <c r="Q108" s="36">
        <f t="shared" si="20"/>
        <v>2033.44621</v>
      </c>
      <c r="R108" s="36">
        <f t="shared" si="20"/>
        <v>0</v>
      </c>
      <c r="S108" s="36">
        <f t="shared" si="20"/>
        <v>9897.650810000001</v>
      </c>
      <c r="T108" s="36">
        <f t="shared" si="20"/>
        <v>2277.79106</v>
      </c>
      <c r="U108" s="36">
        <f t="shared" si="20"/>
        <v>0</v>
      </c>
      <c r="V108" s="36">
        <f t="shared" si="20"/>
        <v>0</v>
      </c>
      <c r="W108" s="36">
        <f t="shared" si="20"/>
        <v>0</v>
      </c>
      <c r="X108" s="36">
        <f t="shared" si="20"/>
        <v>0</v>
      </c>
      <c r="Y108" s="36">
        <f t="shared" si="20"/>
        <v>3014551.48827</v>
      </c>
      <c r="Z108" s="37">
        <f t="shared" si="20"/>
        <v>9414292.48241452</v>
      </c>
      <c r="AA108" s="40"/>
      <c r="AB108" s="3"/>
      <c r="AC108" s="3"/>
    </row>
    <row r="109" spans="2:29" s="41" customFormat="1" ht="23.25" customHeight="1" thickBot="1">
      <c r="B109" s="59" t="s">
        <v>20</v>
      </c>
      <c r="C109" s="60"/>
      <c r="D109" s="38">
        <f aca="true" t="shared" si="21" ref="D109:Z109">D42+D108</f>
        <v>12667840.428865228</v>
      </c>
      <c r="E109" s="38">
        <f t="shared" si="21"/>
        <v>406282.79048</v>
      </c>
      <c r="F109" s="38">
        <f t="shared" si="21"/>
        <v>375884.26951583836</v>
      </c>
      <c r="G109" s="38">
        <f t="shared" si="21"/>
        <v>20791.14681</v>
      </c>
      <c r="H109" s="38">
        <f t="shared" si="21"/>
        <v>1661617.2925291664</v>
      </c>
      <c r="I109" s="38">
        <f t="shared" si="21"/>
        <v>939640.66762</v>
      </c>
      <c r="J109" s="38">
        <f t="shared" si="21"/>
        <v>76228.18837000002</v>
      </c>
      <c r="K109" s="38">
        <f t="shared" si="21"/>
        <v>139031.28360999998</v>
      </c>
      <c r="L109" s="38">
        <f t="shared" si="21"/>
        <v>968175.09155</v>
      </c>
      <c r="M109" s="38">
        <f t="shared" si="21"/>
        <v>4092535.90115</v>
      </c>
      <c r="N109" s="38">
        <f t="shared" si="21"/>
        <v>28011.88618</v>
      </c>
      <c r="O109" s="38">
        <f t="shared" si="21"/>
        <v>15623.10297</v>
      </c>
      <c r="P109" s="38">
        <f t="shared" si="21"/>
        <v>20415.488360000003</v>
      </c>
      <c r="Q109" s="38">
        <f t="shared" si="21"/>
        <v>2033.44621</v>
      </c>
      <c r="R109" s="38">
        <f t="shared" si="21"/>
        <v>0</v>
      </c>
      <c r="S109" s="38">
        <f t="shared" si="21"/>
        <v>9897.650810000001</v>
      </c>
      <c r="T109" s="38">
        <f t="shared" si="21"/>
        <v>4981.036099999999</v>
      </c>
      <c r="U109" s="38">
        <f t="shared" si="21"/>
        <v>30503.50654</v>
      </c>
      <c r="V109" s="38">
        <f t="shared" si="21"/>
        <v>84094.70815</v>
      </c>
      <c r="W109" s="38">
        <f t="shared" si="21"/>
        <v>129714.69817</v>
      </c>
      <c r="X109" s="38">
        <f t="shared" si="21"/>
        <v>38646.12651</v>
      </c>
      <c r="Y109" s="38">
        <f t="shared" si="21"/>
        <v>7785402.883261666</v>
      </c>
      <c r="Z109" s="42">
        <f t="shared" si="21"/>
        <v>22917818.8114619</v>
      </c>
      <c r="AB109" s="3"/>
      <c r="AC109" s="3"/>
    </row>
    <row r="110" spans="6:27" ht="11.25">
      <c r="F110" s="3"/>
      <c r="AA110" s="3"/>
    </row>
    <row r="111" spans="2:26" ht="9.75" customHeight="1">
      <c r="B111" s="45" t="s">
        <v>51</v>
      </c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2:26" ht="11.25">
      <c r="B112" s="45" t="s">
        <v>52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ht="13.5" customHeight="1">
      <c r="B113" s="29" t="s">
        <v>44</v>
      </c>
    </row>
    <row r="114" spans="2:26" ht="27" customHeight="1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9:26" ht="11.2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5" ht="11.25">
      <c r="B116" s="29"/>
      <c r="Y116" s="3"/>
    </row>
    <row r="117" spans="2:26" ht="21" customHeight="1">
      <c r="B117" s="29"/>
      <c r="C117" s="1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4:8" ht="15">
      <c r="D118" s="13"/>
      <c r="E118" s="13"/>
      <c r="F118" s="12"/>
      <c r="G118" s="12"/>
      <c r="H118" s="13"/>
    </row>
    <row r="119" spans="3:11" ht="47.25" customHeight="1">
      <c r="C119" s="19"/>
      <c r="D119" s="19"/>
      <c r="E119" s="19"/>
      <c r="F119" s="19"/>
      <c r="G119" s="19"/>
      <c r="H119" s="19"/>
      <c r="I119" s="19"/>
      <c r="K119" s="3"/>
    </row>
    <row r="120" spans="3:9" ht="15.75" customHeight="1">
      <c r="C120" s="20"/>
      <c r="D120" s="21"/>
      <c r="E120" s="21"/>
      <c r="F120" s="21"/>
      <c r="G120" s="21"/>
      <c r="H120" s="21"/>
      <c r="I120" s="21"/>
    </row>
    <row r="121" spans="3:9" ht="20.25" customHeight="1">
      <c r="C121" s="20"/>
      <c r="D121" s="21"/>
      <c r="E121" s="21"/>
      <c r="F121" s="21"/>
      <c r="G121" s="21"/>
      <c r="H121" s="21"/>
      <c r="I121" s="21"/>
    </row>
    <row r="122" spans="3:9" ht="21.75" customHeight="1">
      <c r="C122" s="20"/>
      <c r="D122" s="21"/>
      <c r="E122" s="21"/>
      <c r="F122" s="21"/>
      <c r="G122" s="21"/>
      <c r="H122" s="21"/>
      <c r="I122" s="21"/>
    </row>
    <row r="123" spans="3:9" ht="18.75" customHeight="1">
      <c r="C123" s="20"/>
      <c r="D123" s="21"/>
      <c r="E123" s="21"/>
      <c r="F123" s="21"/>
      <c r="G123" s="21"/>
      <c r="H123" s="21"/>
      <c r="I123" s="21"/>
    </row>
    <row r="124" spans="3:9" ht="18.75" customHeight="1">
      <c r="C124" s="20"/>
      <c r="D124" s="21"/>
      <c r="E124" s="21"/>
      <c r="F124" s="21"/>
      <c r="G124" s="21"/>
      <c r="H124" s="21"/>
      <c r="I124" s="21"/>
    </row>
    <row r="125" spans="3:9" ht="17.25" customHeight="1">
      <c r="C125" s="20"/>
      <c r="D125" s="21"/>
      <c r="E125" s="21"/>
      <c r="F125" s="21"/>
      <c r="G125" s="21"/>
      <c r="H125" s="21"/>
      <c r="I125" s="21"/>
    </row>
    <row r="126" spans="3:9" ht="18" customHeight="1">
      <c r="C126" s="20"/>
      <c r="D126" s="21"/>
      <c r="E126" s="21"/>
      <c r="F126" s="21"/>
      <c r="G126" s="21"/>
      <c r="H126" s="21"/>
      <c r="I126" s="21"/>
    </row>
    <row r="127" spans="3:9" ht="18.75" customHeight="1">
      <c r="C127" s="20"/>
      <c r="D127" s="21"/>
      <c r="E127" s="21"/>
      <c r="F127" s="21"/>
      <c r="G127" s="21"/>
      <c r="H127" s="21"/>
      <c r="I127" s="21"/>
    </row>
    <row r="128" spans="3:9" ht="19.5" customHeight="1">
      <c r="C128" s="20"/>
      <c r="D128" s="21"/>
      <c r="E128" s="21"/>
      <c r="F128" s="21"/>
      <c r="G128" s="21"/>
      <c r="H128" s="21"/>
      <c r="I128" s="21"/>
    </row>
    <row r="129" spans="3:9" ht="20.25" customHeight="1">
      <c r="C129" s="20"/>
      <c r="D129" s="21"/>
      <c r="E129" s="21"/>
      <c r="F129" s="21"/>
      <c r="G129" s="21"/>
      <c r="H129" s="21"/>
      <c r="I129" s="21"/>
    </row>
  </sheetData>
  <sheetProtection/>
  <mergeCells count="22">
    <mergeCell ref="G4:G6"/>
    <mergeCell ref="B108:C108"/>
    <mergeCell ref="B109:C109"/>
    <mergeCell ref="B3:C3"/>
    <mergeCell ref="B4:B6"/>
    <mergeCell ref="D4:D6"/>
    <mergeCell ref="B114:Z114"/>
    <mergeCell ref="H4:H6"/>
    <mergeCell ref="Z4:Z6"/>
    <mergeCell ref="I5:T5"/>
    <mergeCell ref="U5:U6"/>
    <mergeCell ref="V5:V6"/>
    <mergeCell ref="W5:W6"/>
    <mergeCell ref="X5:X6"/>
    <mergeCell ref="Y4:Y6"/>
    <mergeCell ref="B111:Z111"/>
    <mergeCell ref="C4:C6"/>
    <mergeCell ref="F4:F6"/>
    <mergeCell ref="I4:X4"/>
    <mergeCell ref="E4:E6"/>
    <mergeCell ref="B42:C42"/>
    <mergeCell ref="B112:Z11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20150831 Seguimiento FLA y Facilidad Financiera NP</dc:title>
  <dc:subject/>
  <dc:creator>Prieto Ariza, Mª Isabel</dc:creator>
  <cp:keywords/>
  <dc:description/>
  <cp:lastModifiedBy>Mateo Floria, Esther</cp:lastModifiedBy>
  <cp:lastPrinted>2015-04-21T08:28:59Z</cp:lastPrinted>
  <dcterms:created xsi:type="dcterms:W3CDTF">2014-02-25T19:05:54Z</dcterms:created>
  <dcterms:modified xsi:type="dcterms:W3CDTF">2015-09-03T10:09:43Z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ategoriasGener">
    <vt:lpwstr>177;#;#178;#</vt:lpwstr>
  </property>
  <property fmtid="{D5CDD505-2E9C-101B-9397-08002B2CF9AE}" pid="4" name="CategoriasPorOrganigra">
    <vt:lpwstr>111;#</vt:lpwstr>
  </property>
  <property fmtid="{D5CDD505-2E9C-101B-9397-08002B2CF9AE}" pid="5" name="FechaIn">
    <vt:lpwstr>2015-09-03T00:00:00Z</vt:lpwstr>
  </property>
  <property fmtid="{D5CDD505-2E9C-101B-9397-08002B2CF9AE}" pid="6" name="MinhacAut">
    <vt:lpwstr/>
  </property>
  <property fmtid="{D5CDD505-2E9C-101B-9397-08002B2CF9AE}" pid="7" name="MinhacDescripci">
    <vt:lpwstr/>
  </property>
  <property fmtid="{D5CDD505-2E9C-101B-9397-08002B2CF9AE}" pid="8" name="MinhacCargo del Responsab">
    <vt:lpwstr/>
  </property>
  <property fmtid="{D5CDD505-2E9C-101B-9397-08002B2CF9AE}" pid="9" name="MinhacUnidad Responsab">
    <vt:lpwstr/>
  </property>
  <property fmtid="{D5CDD505-2E9C-101B-9397-08002B2CF9AE}" pid="10" name="MinhacCentroDirecti">
    <vt:lpwstr/>
  </property>
  <property fmtid="{D5CDD505-2E9C-101B-9397-08002B2CF9AE}" pid="11" name="ContentType">
    <vt:lpwstr>0x0101003CD58CDD608044B4830326AB27386A3A</vt:lpwstr>
  </property>
  <property fmtid="{D5CDD505-2E9C-101B-9397-08002B2CF9AE}" pid="12" name="MinhacCategoriasPorOrganigra">
    <vt:lpwstr>111;#</vt:lpwstr>
  </property>
  <property fmtid="{D5CDD505-2E9C-101B-9397-08002B2CF9AE}" pid="13" name="MinhacFechaIn">
    <vt:lpwstr>2015-09-03T00:00:00Z</vt:lpwstr>
  </property>
  <property fmtid="{D5CDD505-2E9C-101B-9397-08002B2CF9AE}" pid="14" name="MinhacCategoriasGener">
    <vt:lpwstr>177;#;#178;#</vt:lpwstr>
  </property>
  <property fmtid="{D5CDD505-2E9C-101B-9397-08002B2CF9AE}" pid="15" name="MinhacPalabras cla">
    <vt:lpwstr/>
  </property>
  <property fmtid="{D5CDD505-2E9C-101B-9397-08002B2CF9AE}" pid="16" name="MinPortalIdiomaDocument">
    <vt:lpwstr>Español</vt:lpwstr>
  </property>
  <property fmtid="{D5CDD505-2E9C-101B-9397-08002B2CF9AE}" pid="17" name="Fecha Caducid">
    <vt:lpwstr/>
  </property>
  <property fmtid="{D5CDD505-2E9C-101B-9397-08002B2CF9AE}" pid="18" name="FechaB">
    <vt:lpwstr/>
  </property>
  <property fmtid="{D5CDD505-2E9C-101B-9397-08002B2CF9AE}" pid="19" name="MinhacPriorid">
    <vt:lpwstr/>
  </property>
  <property fmtid="{D5CDD505-2E9C-101B-9397-08002B2CF9AE}" pid="20" name="MinhacFecha_NotaPren">
    <vt:lpwstr/>
  </property>
  <property fmtid="{D5CDD505-2E9C-101B-9397-08002B2CF9AE}" pid="21" name="MinhacNumNor">
    <vt:lpwstr/>
  </property>
  <property fmtid="{D5CDD505-2E9C-101B-9397-08002B2CF9AE}" pid="22" name="ActoRecurri">
    <vt:lpwstr/>
  </property>
  <property fmtid="{D5CDD505-2E9C-101B-9397-08002B2CF9AE}" pid="23" name="Ord">
    <vt:lpwstr>9212500.00000000</vt:lpwstr>
  </property>
  <property fmtid="{D5CDD505-2E9C-101B-9397-08002B2CF9AE}" pid="24" name="Cla">
    <vt:lpwstr/>
  </property>
  <property fmtid="{D5CDD505-2E9C-101B-9397-08002B2CF9AE}" pid="25" name="DescripcionDocumentoAdjun">
    <vt:lpwstr/>
  </property>
  <property fmtid="{D5CDD505-2E9C-101B-9397-08002B2CF9AE}" pid="26" name="CentroDirecti">
    <vt:lpwstr/>
  </property>
  <property fmtid="{D5CDD505-2E9C-101B-9397-08002B2CF9AE}" pid="27" name="FechaResoluci">
    <vt:lpwstr/>
  </property>
  <property fmtid="{D5CDD505-2E9C-101B-9397-08002B2CF9AE}" pid="28" name="AmbitoTerritori">
    <vt:lpwstr/>
  </property>
  <property fmtid="{D5CDD505-2E9C-101B-9397-08002B2CF9AE}" pid="29" name="xd_Signatu">
    <vt:lpwstr/>
  </property>
  <property fmtid="{D5CDD505-2E9C-101B-9397-08002B2CF9AE}" pid="30" name="NumNor">
    <vt:lpwstr/>
  </property>
  <property fmtid="{D5CDD505-2E9C-101B-9397-08002B2CF9AE}" pid="31" name="NumeroExpedienteRecur">
    <vt:lpwstr/>
  </property>
  <property fmtid="{D5CDD505-2E9C-101B-9397-08002B2CF9AE}" pid="32" name="TipoResoluci">
    <vt:lpwstr/>
  </property>
  <property fmtid="{D5CDD505-2E9C-101B-9397-08002B2CF9AE}" pid="33" name="MinhacDocumentoAdjun">
    <vt:lpwstr/>
  </property>
  <property fmtid="{D5CDD505-2E9C-101B-9397-08002B2CF9AE}" pid="34" name="MinhacDescripcionDocumentoAdjun">
    <vt:lpwstr/>
  </property>
  <property fmtid="{D5CDD505-2E9C-101B-9397-08002B2CF9AE}" pid="35" name="xd_Prog">
    <vt:lpwstr/>
  </property>
  <property fmtid="{D5CDD505-2E9C-101B-9397-08002B2CF9AE}" pid="36" name="PublishingStartDa">
    <vt:lpwstr/>
  </property>
  <property fmtid="{D5CDD505-2E9C-101B-9397-08002B2CF9AE}" pid="37" name="PublishingExpirationDa">
    <vt:lpwstr/>
  </property>
  <property fmtid="{D5CDD505-2E9C-101B-9397-08002B2CF9AE}" pid="38" name="NumeroInfor">
    <vt:lpwstr/>
  </property>
  <property fmtid="{D5CDD505-2E9C-101B-9397-08002B2CF9AE}" pid="39" name="Fecha de Publicaci">
    <vt:lpwstr/>
  </property>
  <property fmtid="{D5CDD505-2E9C-101B-9397-08002B2CF9AE}" pid="40" name="DocumentoAdjun">
    <vt:lpwstr/>
  </property>
  <property fmtid="{D5CDD505-2E9C-101B-9397-08002B2CF9AE}" pid="41" name="MinhacCategoriasPren">
    <vt:lpwstr/>
  </property>
  <property fmtid="{D5CDD505-2E9C-101B-9397-08002B2CF9AE}" pid="42" name="CategoriasNorm">
    <vt:lpwstr/>
  </property>
  <property fmtid="{D5CDD505-2E9C-101B-9397-08002B2CF9AE}" pid="43" name="CategoriasPren">
    <vt:lpwstr/>
  </property>
  <property fmtid="{D5CDD505-2E9C-101B-9397-08002B2CF9AE}" pid="44" name="MinhacFecha Caducid">
    <vt:lpwstr/>
  </property>
  <property fmtid="{D5CDD505-2E9C-101B-9397-08002B2CF9AE}" pid="45" name="MinhacCaract">
    <vt:lpwstr/>
  </property>
  <property fmtid="{D5CDD505-2E9C-101B-9397-08002B2CF9AE}" pid="46" name="MinhacFechaAprobaci">
    <vt:lpwstr/>
  </property>
  <property fmtid="{D5CDD505-2E9C-101B-9397-08002B2CF9AE}" pid="47" name="MinhacCategoriasNorm">
    <vt:lpwstr/>
  </property>
  <property fmtid="{D5CDD505-2E9C-101B-9397-08002B2CF9AE}" pid="48" name="Idioma_Noticia_Pren">
    <vt:lpwstr/>
  </property>
  <property fmtid="{D5CDD505-2E9C-101B-9397-08002B2CF9AE}" pid="49" name="PlazoPresentacionObservacion">
    <vt:lpwstr/>
  </property>
  <property fmtid="{D5CDD505-2E9C-101B-9397-08002B2CF9AE}" pid="50" name="Tipo Trámi">
    <vt:lpwstr/>
  </property>
  <property fmtid="{D5CDD505-2E9C-101B-9397-08002B2CF9AE}" pid="51" name="_SourceU">
    <vt:lpwstr/>
  </property>
  <property fmtid="{D5CDD505-2E9C-101B-9397-08002B2CF9AE}" pid="52" name="_SharedFileInd">
    <vt:lpwstr/>
  </property>
  <property fmtid="{D5CDD505-2E9C-101B-9397-08002B2CF9AE}" pid="53" name="Cargo del Responsab">
    <vt:lpwstr/>
  </property>
  <property fmtid="{D5CDD505-2E9C-101B-9397-08002B2CF9AE}" pid="54" name="Palabras cla">
    <vt:lpwstr/>
  </property>
  <property fmtid="{D5CDD505-2E9C-101B-9397-08002B2CF9AE}" pid="55" name="TipoProcedimien">
    <vt:lpwstr/>
  </property>
  <property fmtid="{D5CDD505-2E9C-101B-9397-08002B2CF9AE}" pid="56" name="FechaAprobacionJC">
    <vt:lpwstr/>
  </property>
  <property fmtid="{D5CDD505-2E9C-101B-9397-08002B2CF9AE}" pid="57" name="FechaAprobaci">
    <vt:lpwstr/>
  </property>
  <property fmtid="{D5CDD505-2E9C-101B-9397-08002B2CF9AE}" pid="58" name="TipoContratoTAC">
    <vt:lpwstr/>
  </property>
  <property fmtid="{D5CDD505-2E9C-101B-9397-08002B2CF9AE}" pid="59" name="DescripcionNormasTramitaci">
    <vt:lpwstr/>
  </property>
  <property fmtid="{D5CDD505-2E9C-101B-9397-08002B2CF9AE}" pid="60" name="Materi">
    <vt:lpwstr/>
  </property>
  <property fmtid="{D5CDD505-2E9C-101B-9397-08002B2CF9AE}" pid="61" name="MinhacPa">
    <vt:lpwstr/>
  </property>
  <property fmtid="{D5CDD505-2E9C-101B-9397-08002B2CF9AE}" pid="62" name="MateriasNormativaTramitaci">
    <vt:lpwstr/>
  </property>
  <property fmtid="{D5CDD505-2E9C-101B-9397-08002B2CF9AE}" pid="63" name="Fecha_NotaPren">
    <vt:lpwstr/>
  </property>
  <property fmtid="{D5CDD505-2E9C-101B-9397-08002B2CF9AE}" pid="64" name="Organis">
    <vt:lpwstr/>
  </property>
  <property fmtid="{D5CDD505-2E9C-101B-9397-08002B2CF9AE}" pid="65" name="MinhacIdioma_Noticia_Pren">
    <vt:lpwstr/>
  </property>
  <property fmtid="{D5CDD505-2E9C-101B-9397-08002B2CF9AE}" pid="66" name="TemplateU">
    <vt:lpwstr/>
  </property>
  <property fmtid="{D5CDD505-2E9C-101B-9397-08002B2CF9AE}" pid="67" name="Descripci">
    <vt:lpwstr/>
  </property>
  <property fmtid="{D5CDD505-2E9C-101B-9397-08002B2CF9AE}" pid="68" name="Priorid">
    <vt:lpwstr/>
  </property>
  <property fmtid="{D5CDD505-2E9C-101B-9397-08002B2CF9AE}" pid="69" name="NumeroResoluci">
    <vt:lpwstr/>
  </property>
  <property fmtid="{D5CDD505-2E9C-101B-9397-08002B2CF9AE}" pid="70" name="CorreoElectroni">
    <vt:lpwstr/>
  </property>
  <property fmtid="{D5CDD505-2E9C-101B-9397-08002B2CF9AE}" pid="71" name="Caract">
    <vt:lpwstr/>
  </property>
  <property fmtid="{D5CDD505-2E9C-101B-9397-08002B2CF9AE}" pid="72" name="Pa">
    <vt:lpwstr/>
  </property>
  <property fmtid="{D5CDD505-2E9C-101B-9397-08002B2CF9AE}" pid="73" name="MinhacCla">
    <vt:lpwstr/>
  </property>
  <property fmtid="{D5CDD505-2E9C-101B-9397-08002B2CF9AE}" pid="74" name="Solicitan">
    <vt:lpwstr/>
  </property>
  <property fmtid="{D5CDD505-2E9C-101B-9397-08002B2CF9AE}" pid="75" name="Unidad Responsab">
    <vt:lpwstr/>
  </property>
  <property fmtid="{D5CDD505-2E9C-101B-9397-08002B2CF9AE}" pid="76" name="Descripci">
    <vt:lpwstr/>
  </property>
  <property fmtid="{D5CDD505-2E9C-101B-9397-08002B2CF9AE}" pid="77" name="MinhacFechaB">
    <vt:lpwstr/>
  </property>
</Properties>
</file>